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on\Desktop\MATI Trader\MATI Trader Service\Calculators\"/>
    </mc:Choice>
  </mc:AlternateContent>
  <xr:revisionPtr revIDLastSave="0" documentId="13_ncr:1_{BCE45A3C-8D8F-44BD-8254-363D6BD6F719}" xr6:coauthVersionLast="47" xr6:coauthVersionMax="47" xr10:uidLastSave="{00000000-0000-0000-0000-000000000000}"/>
  <bookViews>
    <workbookView xWindow="-110" yWindow="-110" windowWidth="19420" windowHeight="10420" tabRatio="778" xr2:uid="{00000000-000D-0000-FFFF-FFFF00000000}"/>
  </bookViews>
  <sheets>
    <sheet name="MATI Trader JSE &amp; ALMI CFDs" sheetId="57" r:id="rId1"/>
    <sheet name="MATI Trader Int. Shares CFDs" sheetId="59" r:id="rId2"/>
    <sheet name="MATI Trader Ind, Comm, Cry CFDs" sheetId="61" r:id="rId3"/>
    <sheet name="MATI Trader Forex" sheetId="58" r:id="rId4"/>
    <sheet name="Forex QuickTrade" sheetId="37" r:id="rId5"/>
    <sheet name="QuickTrade Indices Commodities" sheetId="60" r:id="rId6"/>
    <sheet name="QuickTrade Int. Shares" sheetId="51" r:id="rId7"/>
  </sheets>
  <definedNames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61" l="1"/>
  <c r="C16" i="61" s="1"/>
  <c r="C13" i="61"/>
  <c r="C14" i="61" s="1"/>
  <c r="C5" i="61"/>
  <c r="D16" i="60"/>
  <c r="D17" i="60" s="1"/>
  <c r="D13" i="60"/>
  <c r="D14" i="60" s="1"/>
  <c r="D15" i="60" s="1"/>
  <c r="E13" i="60"/>
  <c r="D5" i="60"/>
  <c r="D21" i="37"/>
  <c r="C20" i="58"/>
  <c r="C16" i="58"/>
  <c r="C14" i="58"/>
  <c r="C15" i="58" s="1"/>
  <c r="I4" i="58"/>
  <c r="C15" i="59"/>
  <c r="C16" i="59" s="1"/>
  <c r="C13" i="59"/>
  <c r="C14" i="59" s="1"/>
  <c r="C5" i="59"/>
  <c r="C17" i="61" l="1"/>
  <c r="D17" i="61" s="1"/>
  <c r="D18" i="60"/>
  <c r="C17" i="59"/>
  <c r="K5" i="58"/>
  <c r="C17" i="58" s="1"/>
  <c r="C18" i="58" s="1"/>
  <c r="I5" i="58"/>
  <c r="C5" i="58"/>
  <c r="C16" i="57"/>
  <c r="C14" i="57"/>
  <c r="C15" i="57" s="1"/>
  <c r="D15" i="57" s="1"/>
  <c r="C13" i="57"/>
  <c r="C5" i="57"/>
  <c r="D16" i="51"/>
  <c r="D17" i="51" s="1"/>
  <c r="E13" i="51"/>
  <c r="D13" i="51"/>
  <c r="D14" i="51" s="1"/>
  <c r="D15" i="51" s="1"/>
  <c r="D5" i="51"/>
  <c r="D16" i="37"/>
  <c r="D14" i="37"/>
  <c r="D15" i="37" s="1"/>
  <c r="H6" i="37"/>
  <c r="D17" i="37" s="1"/>
  <c r="F5" i="37"/>
  <c r="G6" i="37" s="1"/>
  <c r="D5" i="37"/>
  <c r="C18" i="61" l="1"/>
  <c r="D18" i="61" s="1"/>
  <c r="D19" i="60"/>
  <c r="E18" i="60"/>
  <c r="D20" i="60"/>
  <c r="D18" i="37"/>
  <c r="D19" i="37" s="1"/>
  <c r="E14" i="37"/>
  <c r="C19" i="58"/>
  <c r="D19" i="58" s="1"/>
  <c r="C18" i="59"/>
  <c r="D18" i="59" s="1"/>
  <c r="D17" i="59"/>
  <c r="D16" i="57"/>
  <c r="D18" i="51"/>
  <c r="D19" i="51" s="1"/>
  <c r="D20" i="37" l="1"/>
  <c r="E19" i="37"/>
  <c r="D20" i="58"/>
  <c r="D20" i="51"/>
  <c r="E18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  <author>Timon Rossolimos</author>
  </authors>
  <commentList>
    <comment ref="C3" authorId="0" shapeId="0" xr:uid="{F2A6D3DC-FFCA-411C-90CC-BB58864E2EE4}">
      <text>
        <r>
          <rPr>
            <b/>
            <sz val="9"/>
            <color indexed="81"/>
            <rFont val="Calibri Light"/>
            <family val="2"/>
          </rPr>
          <t>Type in your current portfolio account in rands</t>
        </r>
      </text>
    </comment>
    <comment ref="C4" authorId="0" shapeId="0" xr:uid="{3B56C975-3E8E-4D57-A85B-B9481A3DF359}">
      <text>
        <r>
          <rPr>
            <b/>
            <sz val="9"/>
            <color indexed="81"/>
            <rFont val="Calibri Light"/>
            <family val="2"/>
          </rPr>
          <t>Type in the % trading risk per CFD trade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5" authorId="0" shapeId="0" xr:uid="{438D4F48-E76F-488A-9E58-CBD0410E64C1}">
      <text>
        <r>
          <rPr>
            <b/>
            <sz val="9"/>
            <color indexed="81"/>
            <rFont val="Calibri Light"/>
            <family val="2"/>
          </rPr>
          <t>This will calculate for you</t>
        </r>
      </text>
    </comment>
    <comment ref="C7" authorId="1" shapeId="0" xr:uid="{509AB44B-E4E2-4DE1-B8E5-874A68509739}">
      <text>
        <r>
          <rPr>
            <b/>
            <sz val="9"/>
            <color indexed="81"/>
            <rFont val="Calibri Light"/>
            <family val="2"/>
          </rPr>
          <t>OPTIONAL: Type in the market you wish to trade</t>
        </r>
      </text>
    </comment>
    <comment ref="C9" authorId="1" shapeId="0" xr:uid="{4F473C6A-F7D8-4D2E-B6AD-B4220204A9D4}">
      <text>
        <r>
          <rPr>
            <b/>
            <sz val="9"/>
            <color indexed="81"/>
            <rFont val="Calibri"/>
            <family val="2"/>
            <scheme val="minor"/>
          </rPr>
          <t>Find this info in your charting platform
or ask your broker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4656BB5B-F350-4F1A-9C4B-AFFCCB75A6B0}">
      <text>
        <r>
          <rPr>
            <b/>
            <sz val="9"/>
            <color indexed="81"/>
            <rFont val="Tahoma"/>
            <family val="2"/>
          </rPr>
          <t>Type in rands for shares</t>
        </r>
      </text>
    </comment>
    <comment ref="C11" authorId="1" shapeId="0" xr:uid="{E4D64AF6-D18D-4749-ABF2-382E165E57B2}">
      <text>
        <r>
          <rPr>
            <b/>
            <sz val="9"/>
            <color indexed="81"/>
            <rFont val="Tahoma"/>
            <family val="2"/>
          </rPr>
          <t>Type in rands for shares</t>
        </r>
      </text>
    </comment>
    <comment ref="C12" authorId="1" shapeId="0" xr:uid="{23484F53-5D72-4EBA-B2A3-C5E9EF44BA2F}">
      <text>
        <r>
          <rPr>
            <b/>
            <sz val="9"/>
            <color indexed="81"/>
            <rFont val="Tahoma"/>
            <family val="2"/>
          </rPr>
          <t>Initial margin per CFD (rands) for JSE shares</t>
        </r>
      </text>
    </comment>
    <comment ref="D12" authorId="1" shapeId="0" xr:uid="{98E2E051-CD12-4FDF-AB07-EC8E03E1A3BE}">
      <text>
        <r>
          <rPr>
            <b/>
            <sz val="9"/>
            <color indexed="81"/>
            <rFont val="Tahoma"/>
            <family val="2"/>
          </rPr>
          <t>Initial margin per CFD (%) for the ALMI</t>
        </r>
      </text>
    </comment>
    <comment ref="C14" authorId="1" shapeId="0" xr:uid="{8A7CD415-8F88-404D-B476-66429E841CF1}">
      <text>
        <r>
          <rPr>
            <b/>
            <sz val="9"/>
            <color indexed="81"/>
            <rFont val="Calibri"/>
            <family val="2"/>
            <scheme val="minor"/>
          </rPr>
          <t>This will show you the absolute value 
between the entry price and the stop loss price</t>
        </r>
      </text>
    </comment>
    <comment ref="C15" authorId="0" shapeId="0" xr:uid="{41524914-A750-4A48-8F58-CA005B8D997B}">
      <text>
        <r>
          <rPr>
            <b/>
            <sz val="9"/>
            <color indexed="81"/>
            <rFont val="Calibri"/>
            <family val="2"/>
            <scheme val="minor"/>
          </rPr>
          <t>This will show you the number of contracts 
that you'll buy/sell in any one CFD trade.</t>
        </r>
      </text>
    </comment>
    <comment ref="C16" authorId="1" shapeId="0" xr:uid="{EC1ED26C-9547-490A-B9B0-F193A3DB9D2A}">
      <text>
        <r>
          <rPr>
            <b/>
            <sz val="9"/>
            <color indexed="81"/>
            <rFont val="Tahoma"/>
            <family val="2"/>
          </rPr>
          <t>Total initial deposit (rands)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  <author>Timon Rossolimos</author>
  </authors>
  <commentList>
    <comment ref="C3" authorId="0" shapeId="0" xr:uid="{E175E82E-2761-479B-9398-55C7BFBD8DD3}">
      <text>
        <r>
          <rPr>
            <b/>
            <sz val="9"/>
            <color indexed="81"/>
            <rFont val="Calibri Light"/>
            <family val="2"/>
          </rPr>
          <t>Type in your current portfolio account in cents</t>
        </r>
      </text>
    </comment>
    <comment ref="C4" authorId="0" shapeId="0" xr:uid="{4E706D45-D7E1-4B56-8764-3C1C5692EBFD}">
      <text>
        <r>
          <rPr>
            <b/>
            <sz val="9"/>
            <color indexed="81"/>
            <rFont val="Calibri Light"/>
            <family val="2"/>
          </rPr>
          <t>Type in the % trading risk per CFD trade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H4" authorId="1" shapeId="0" xr:uid="{3400D0B0-AACB-4039-BB01-B325A7FD5611}">
      <text>
        <r>
          <rPr>
            <b/>
            <sz val="9"/>
            <color indexed="81"/>
            <rFont val="Tahoma"/>
            <family val="2"/>
          </rPr>
          <t xml:space="preserve">International Shares 
type in the quoting currency. 
E.g. Apple - America - USD/ZAR - R15.68
E.g. Sainsbury - GBP/ZAR - R19.20
Commodities type in USD/ZAR
E.g. Gold - America - USD/ZAR - R15.68
Crypto currencies type in USD/ZAR R15.68
To find the Exchange Rate type in Google
E.g. USDZAR
</t>
        </r>
      </text>
    </comment>
    <comment ref="C5" authorId="0" shapeId="0" xr:uid="{F4FBBC09-4453-4A34-95D2-F3A6A9132991}">
      <text>
        <r>
          <rPr>
            <b/>
            <sz val="9"/>
            <color indexed="81"/>
            <rFont val="Calibri Light"/>
            <family val="2"/>
          </rPr>
          <t>This will calculate for you</t>
        </r>
      </text>
    </comment>
    <comment ref="C7" authorId="1" shapeId="0" xr:uid="{4D84E36F-94AB-4B0F-A687-EF85F5159CB3}">
      <text>
        <r>
          <rPr>
            <b/>
            <sz val="9"/>
            <color indexed="81"/>
            <rFont val="Calibri Light"/>
            <family val="2"/>
          </rPr>
          <t>Find the share name on your trading platform.</t>
        </r>
      </text>
    </comment>
    <comment ref="C9" authorId="1" shapeId="0" xr:uid="{B3B33401-871B-46F6-A65A-B7F62E3E4B4E}">
      <text>
        <r>
          <rPr>
            <b/>
            <sz val="9"/>
            <color indexed="81"/>
            <rFont val="Calibri"/>
            <family val="2"/>
            <scheme val="minor"/>
          </rPr>
          <t>Find this info in your charting platform
or ask your broker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2" authorId="1" shapeId="0" xr:uid="{8DA544E7-6016-4E2F-AAFB-5151F03288E2}">
      <text>
        <r>
          <rPr>
            <b/>
            <sz val="9"/>
            <color indexed="81"/>
            <rFont val="Calibri"/>
            <family val="2"/>
            <scheme val="minor"/>
          </rPr>
          <t>Initial margin per CFD (%)</t>
        </r>
      </text>
    </comment>
    <comment ref="C14" authorId="0" shapeId="0" xr:uid="{37C420A9-5443-432D-A156-659B663F93EE}">
      <text>
        <r>
          <rPr>
            <b/>
            <sz val="9"/>
            <color indexed="81"/>
            <rFont val="Calibri Light"/>
            <family val="2"/>
          </rPr>
          <t>This will show you initial margin (deposit) per CFD
based on the chosen exchange rate.</t>
        </r>
      </text>
    </comment>
    <comment ref="C15" authorId="1" shapeId="0" xr:uid="{F0F769A7-1B39-45FF-A4F7-D3F2F87F6FBF}">
      <text>
        <r>
          <rPr>
            <b/>
            <sz val="9"/>
            <color indexed="81"/>
            <rFont val="Calibri"/>
            <family val="2"/>
            <scheme val="minor"/>
          </rPr>
          <t>This will show you the absolute value 
between the entry price and the stop loss price</t>
        </r>
      </text>
    </comment>
    <comment ref="C17" authorId="0" shapeId="0" xr:uid="{854F0DD0-DD9C-44FF-B53E-869D92822249}">
      <text>
        <r>
          <rPr>
            <b/>
            <sz val="9"/>
            <color indexed="81"/>
            <rFont val="Calibri"/>
            <family val="2"/>
            <scheme val="minor"/>
          </rPr>
          <t>This will show you the number of contracts 
that you'll buy/sell in any one CFD trade.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  <author>Timon Rossolimos</author>
  </authors>
  <commentList>
    <comment ref="C3" authorId="0" shapeId="0" xr:uid="{A3A26DDC-0BAB-4D2E-8934-AAB8410B5A13}">
      <text>
        <r>
          <rPr>
            <b/>
            <sz val="9"/>
            <color indexed="81"/>
            <rFont val="Calibri Light"/>
            <family val="2"/>
          </rPr>
          <t>Type in your current portfolio account in cents</t>
        </r>
      </text>
    </comment>
    <comment ref="C4" authorId="0" shapeId="0" xr:uid="{5D5247F7-5F54-4A5E-A4AD-E5F1EAAC02DA}">
      <text>
        <r>
          <rPr>
            <b/>
            <sz val="9"/>
            <color indexed="81"/>
            <rFont val="Calibri Light"/>
            <family val="2"/>
          </rPr>
          <t>Type in the % trading risk per CFD trade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H4" authorId="1" shapeId="0" xr:uid="{9C16014D-9F92-4C21-831C-179519E4DF43}">
      <text>
        <r>
          <rPr>
            <b/>
            <sz val="9"/>
            <color indexed="81"/>
            <rFont val="Tahoma"/>
            <family val="2"/>
          </rPr>
          <t xml:space="preserve">Indices
type in the quoting currency. 
E.g. UK100 - FTSE100 - GBPZAR =R19.22
        US30 - Dow Jones- USD/ZAR = R15.60
Commodities type in USD/ZAR
E.g. Gold - America - USD/ZAR - R15.68
Crypto currencies type in USD/ZAR R15.68
To find the Exchange Rate type in Google
E.g. USDZAR
</t>
        </r>
      </text>
    </comment>
    <comment ref="C5" authorId="0" shapeId="0" xr:uid="{AA6780E8-7188-4341-86F5-A5A0847FC86A}">
      <text>
        <r>
          <rPr>
            <b/>
            <sz val="9"/>
            <color indexed="81"/>
            <rFont val="Calibri Light"/>
            <family val="2"/>
          </rPr>
          <t>This will calculate for you</t>
        </r>
      </text>
    </comment>
    <comment ref="C7" authorId="1" shapeId="0" xr:uid="{6EF73235-B123-43AC-BBE4-B0315C3A1398}">
      <text>
        <r>
          <rPr>
            <b/>
            <sz val="9"/>
            <color indexed="81"/>
            <rFont val="Calibri Light"/>
            <family val="2"/>
          </rPr>
          <t>Choose from the drop-down list</t>
        </r>
      </text>
    </comment>
    <comment ref="C9" authorId="1" shapeId="0" xr:uid="{BB49CCC8-829C-46EF-ACCC-1BC0138DF41D}">
      <text>
        <r>
          <rPr>
            <b/>
            <sz val="9"/>
            <color indexed="81"/>
            <rFont val="Calibri"/>
            <family val="2"/>
            <scheme val="minor"/>
          </rPr>
          <t>Find this info in your charting platform
or ask your broker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2" authorId="1" shapeId="0" xr:uid="{7FA399D5-5116-4255-8B71-6C01E77EF618}">
      <text>
        <r>
          <rPr>
            <b/>
            <sz val="9"/>
            <color indexed="81"/>
            <rFont val="Calibri"/>
            <family val="2"/>
            <scheme val="minor"/>
          </rPr>
          <t>Initial margin per CFD (%)</t>
        </r>
      </text>
    </comment>
    <comment ref="C14" authorId="0" shapeId="0" xr:uid="{C469DFC6-F991-4E2A-8FA1-82E46D2B782F}">
      <text>
        <r>
          <rPr>
            <b/>
            <sz val="9"/>
            <color indexed="81"/>
            <rFont val="Calibri Light"/>
            <family val="2"/>
          </rPr>
          <t>This will show you initial margin (deposit) per CFD
based on the chosen exchange rate.</t>
        </r>
      </text>
    </comment>
    <comment ref="C15" authorId="1" shapeId="0" xr:uid="{BBC019AB-1520-4532-8799-261BB2AA052B}">
      <text>
        <r>
          <rPr>
            <b/>
            <sz val="9"/>
            <color indexed="81"/>
            <rFont val="Calibri"/>
            <family val="2"/>
            <scheme val="minor"/>
          </rPr>
          <t>This will show you the absolute value 
between the entry price and the stop loss price</t>
        </r>
      </text>
    </comment>
    <comment ref="C17" authorId="0" shapeId="0" xr:uid="{DA72711B-6BD0-4BA9-8E82-DB04445405D6}">
      <text>
        <r>
          <rPr>
            <b/>
            <sz val="9"/>
            <color indexed="81"/>
            <rFont val="Calibri"/>
            <family val="2"/>
            <scheme val="minor"/>
          </rPr>
          <t>This will show you the number of contracts 
that you'll buy/sell in any one CFD trade.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  <author>Timon Rossolimos</author>
  </authors>
  <commentList>
    <comment ref="C3" authorId="0" shapeId="0" xr:uid="{96E94F74-E03A-469F-AA74-C20AFD749EAC}">
      <text>
        <r>
          <rPr>
            <b/>
            <sz val="9"/>
            <color indexed="81"/>
            <rFont val="Calibri Light"/>
            <family val="2"/>
          </rPr>
          <t>Type in your current portfolio account in cents</t>
        </r>
      </text>
    </comment>
    <comment ref="C4" authorId="0" shapeId="0" xr:uid="{9A4EA389-3A0D-4B5D-9D3A-5CE8D798BB12}">
      <text>
        <r>
          <rPr>
            <b/>
            <sz val="9"/>
            <color indexed="81"/>
            <rFont val="Calibri Light"/>
            <family val="2"/>
          </rPr>
          <t>Type in the % trading risk per CFD trade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4" authorId="1" shapeId="0" xr:uid="{4890EADC-5817-4228-AB38-5304CC798BCD}">
      <text>
        <r>
          <rPr>
            <b/>
            <sz val="9"/>
            <color indexed="81"/>
            <rFont val="Tahoma"/>
            <family val="2"/>
          </rPr>
          <t>Type in Google
E.g. USDZAR
Forex trades
Quote = Your portfolio currency
e.g. AUD/USD 
Type in USD/ZAR = R15.76
ZAR is the Quote and will yield your answer in rands.</t>
        </r>
      </text>
    </comment>
    <comment ref="C5" authorId="0" shapeId="0" xr:uid="{95DD9EC1-A0B9-437D-9F7F-4C1022E14192}">
      <text>
        <r>
          <rPr>
            <b/>
            <sz val="9"/>
            <color indexed="81"/>
            <rFont val="Calibri Light"/>
            <family val="2"/>
          </rPr>
          <t>This will calculate for you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 Rossolimos</author>
  </authors>
  <commentList>
    <comment ref="H4" authorId="0" shapeId="0" xr:uid="{16DAC63A-ADBB-4594-BD8B-514723466D87}">
      <text>
        <r>
          <rPr>
            <b/>
            <sz val="9"/>
            <color indexed="81"/>
            <rFont val="Tahoma"/>
            <family val="2"/>
          </rPr>
          <t>TYPE IN GOOGLE:
E.g. AUDUSD</t>
        </r>
      </text>
    </comment>
    <comment ref="F6" authorId="0" shapeId="0" xr:uid="{C9F88FB0-03AB-4445-AEA0-B3FD174D9735}">
      <text>
        <r>
          <rPr>
            <b/>
            <sz val="9"/>
            <color indexed="81"/>
            <rFont val="Tahoma"/>
            <family val="2"/>
          </rPr>
          <t>1 Cent = 100 pips</t>
        </r>
      </text>
    </comment>
    <comment ref="H6" authorId="0" shapeId="0" xr:uid="{BF492AB5-4F8C-4193-AF49-E88CE09AAA53}">
      <text>
        <r>
          <rPr>
            <b/>
            <sz val="9"/>
            <color indexed="81"/>
            <rFont val="Tahoma"/>
            <family val="2"/>
          </rPr>
          <t>1 cent = 100 pips</t>
        </r>
      </text>
    </comment>
    <comment ref="H7" authorId="0" shapeId="0" xr:uid="{E61F0AB6-5D0B-4044-9469-930C548D7BEA}">
      <text>
        <r>
          <rPr>
            <b/>
            <sz val="9"/>
            <color indexed="81"/>
            <rFont val="Tahoma"/>
            <family val="2"/>
          </rPr>
          <t>Used to calculate Rands risked per 1 pip per CFD</t>
        </r>
      </text>
    </comment>
    <comment ref="D8" authorId="0" shapeId="0" xr:uid="{58CCB70F-8C05-4378-B53D-3CC57BF7B8FA}">
      <text>
        <r>
          <rPr>
            <b/>
            <sz val="9"/>
            <color indexed="81"/>
            <rFont val="Tahoma"/>
            <family val="2"/>
          </rPr>
          <t>Choose from the list</t>
        </r>
      </text>
    </comment>
    <comment ref="E8" authorId="0" shapeId="0" xr:uid="{D70084E1-8BBC-4F03-A441-D8798273750A}">
      <text>
        <r>
          <rPr>
            <b/>
            <sz val="9"/>
            <color indexed="81"/>
            <rFont val="Tahoma"/>
            <family val="2"/>
          </rPr>
          <t>Choose from the list</t>
        </r>
      </text>
    </comment>
    <comment ref="D10" authorId="0" shapeId="0" xr:uid="{6F1C8A5F-B32C-4398-B1D7-0FA1C07B30CF}">
      <text>
        <r>
          <rPr>
            <b/>
            <sz val="9"/>
            <color indexed="81"/>
            <rFont val="Tahoma"/>
            <family val="2"/>
          </rPr>
          <t>Right click on the currency pair in MT5 - Specification to find the information</t>
        </r>
      </text>
    </comment>
    <comment ref="D13" authorId="0" shapeId="0" xr:uid="{CA8ADB77-9EF5-42F8-86C5-08507E073D1F}">
      <text>
        <r>
          <rPr>
            <b/>
            <sz val="9"/>
            <color indexed="81"/>
            <rFont val="Tahoma"/>
            <family val="2"/>
          </rPr>
          <t>Right click on the currency pair in MT5 - Specification to find the information</t>
        </r>
      </text>
    </comment>
    <comment ref="D14" authorId="0" shapeId="0" xr:uid="{7119891B-053B-49F3-BC01-B87599930C51}">
      <text>
        <r>
          <rPr>
            <b/>
            <sz val="9"/>
            <color indexed="81"/>
            <rFont val="Tahoma"/>
            <family val="2"/>
          </rPr>
          <t>0.01 of the quote currency in rands</t>
        </r>
      </text>
    </comment>
    <comment ref="E14" authorId="0" shapeId="0" xr:uid="{801E55FE-C16A-4616-B5AD-FD7BDA206733}">
      <text>
        <r>
          <rPr>
            <b/>
            <sz val="9"/>
            <color indexed="81"/>
            <rFont val="Tahoma"/>
            <family val="2"/>
          </rPr>
          <t>Quote currency</t>
        </r>
      </text>
    </comment>
    <comment ref="D15" authorId="0" shapeId="0" xr:uid="{8226C7D5-076A-4108-9C83-982B885772A8}">
      <text>
        <r>
          <rPr>
            <b/>
            <sz val="9"/>
            <color indexed="81"/>
            <rFont val="Tahoma"/>
            <family val="2"/>
          </rPr>
          <t>Initial deposit per 1 micro lot in rands</t>
        </r>
      </text>
    </comment>
    <comment ref="D16" authorId="0" shapeId="0" xr:uid="{1FB51B98-FF7D-4C2B-A2E6-5B7BD4D5409B}">
      <text>
        <r>
          <rPr>
            <b/>
            <sz val="9"/>
            <color indexed="81"/>
            <rFont val="Tahoma"/>
            <family val="2"/>
          </rPr>
          <t>The difference between the Entry and the Stop loss</t>
        </r>
      </text>
    </comment>
    <comment ref="D17" authorId="0" shapeId="0" xr:uid="{7AB81BBF-5133-4E4E-BDAB-F5FCBD6319AD}">
      <text>
        <r>
          <rPr>
            <b/>
            <sz val="9"/>
            <color indexed="81"/>
            <rFont val="Tahoma"/>
            <family val="2"/>
          </rPr>
          <t>The rands risked or gained per pip per 1 CFD (micro lot = 1.000 units)</t>
        </r>
      </text>
    </comment>
    <comment ref="D18" authorId="0" shapeId="0" xr:uid="{C22DBD0D-1637-4F85-A5A6-FBD22FC2D294}">
      <text>
        <r>
          <rPr>
            <b/>
            <sz val="9"/>
            <color indexed="81"/>
            <rFont val="Tahoma"/>
            <family val="2"/>
          </rPr>
          <t xml:space="preserve">How much you would risk in your trade per 1 Micro lot if it hit your stop loss. </t>
        </r>
      </text>
    </comment>
    <comment ref="D19" authorId="0" shapeId="0" xr:uid="{4E97EEF7-E375-4F6B-A6A2-A710CBD00264}">
      <text>
        <r>
          <rPr>
            <b/>
            <sz val="9"/>
            <color indexed="81"/>
            <rFont val="Tahoma"/>
            <family val="2"/>
          </rPr>
          <t>No. Micro lots you'll need to trade to risk your chosen portfolio percentage.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 Rossolimos</author>
  </authors>
  <commentList>
    <comment ref="D3" authorId="0" shapeId="0" xr:uid="{250B877B-6FB4-4500-8474-28D0B51B2421}">
      <text>
        <r>
          <rPr>
            <b/>
            <sz val="9"/>
            <color indexed="81"/>
            <rFont val="Tahoma"/>
            <family val="2"/>
          </rPr>
          <t>Portfolio value (cents)</t>
        </r>
      </text>
    </comment>
    <comment ref="H4" authorId="0" shapeId="0" xr:uid="{36F50157-2DF0-4E6E-A8E7-2AC40E0E3228}">
      <text>
        <r>
          <rPr>
            <b/>
            <sz val="9"/>
            <color indexed="81"/>
            <rFont val="Tahoma"/>
            <family val="2"/>
          </rPr>
          <t>Indices
type in the quoting currency. 
E.g. UK100 - FTSE100 - GBPZAR =R19.22
        US30 - Dow Jones- USD/ZAR = R15.60
Commodities type in USD/ZAR
E.g. Gold - America - USD/ZAR - R15.68
To find the Exchange Rate type in Google
E.g. USDZAR</t>
        </r>
      </text>
    </comment>
    <comment ref="D5" authorId="0" shapeId="0" xr:uid="{FA1BEB8D-0D69-4E16-B614-7A861CCEA751}">
      <text>
        <r>
          <rPr>
            <b/>
            <sz val="9"/>
            <color indexed="81"/>
            <rFont val="Tahoma"/>
            <family val="2"/>
          </rPr>
          <t>Risk per trade (cents)</t>
        </r>
      </text>
    </comment>
    <comment ref="D7" authorId="0" shapeId="0" xr:uid="{E45A551C-DB3D-4D63-85AF-59796BC871C3}">
      <text>
        <r>
          <rPr>
            <b/>
            <sz val="9"/>
            <color indexed="81"/>
            <rFont val="Tahoma"/>
            <family val="2"/>
          </rPr>
          <t>Choose from the drop down list here</t>
        </r>
      </text>
    </comment>
    <comment ref="D9" authorId="0" shapeId="0" xr:uid="{0B25404A-3AE6-4677-B8E0-A91F4D97CD8B}">
      <text>
        <r>
          <rPr>
            <b/>
            <sz val="9"/>
            <color indexed="81"/>
            <rFont val="Tahoma"/>
            <family val="2"/>
          </rPr>
          <t>Find this info in your charting platform or ask your broker</t>
        </r>
      </text>
    </comment>
    <comment ref="K9" authorId="0" shapeId="0" xr:uid="{B6C10D41-6385-4DED-B09E-FBA33F79387B}">
      <text>
        <r>
          <rPr>
            <b/>
            <sz val="9"/>
            <color indexed="81"/>
            <rFont val="Tahoma"/>
            <family val="2"/>
          </rPr>
          <t>DAX 30</t>
        </r>
      </text>
    </comment>
    <comment ref="D13" authorId="0" shapeId="0" xr:uid="{8EE6076B-4E7F-4404-8553-E0260E3ECF1A}">
      <text>
        <r>
          <rPr>
            <b/>
            <sz val="9"/>
            <color indexed="81"/>
            <rFont val="Tahoma"/>
            <family val="2"/>
          </rPr>
          <t>This will show you initial margin (deposit) per CFD
based on the chosen exchange rate.</t>
        </r>
      </text>
    </comment>
    <comment ref="E13" authorId="0" shapeId="0" xr:uid="{93893405-A36A-4B4C-9AE0-4E7D14DB5546}">
      <text>
        <r>
          <rPr>
            <b/>
            <sz val="9"/>
            <color indexed="81"/>
            <rFont val="Tahoma"/>
            <family val="2"/>
          </rPr>
          <t>Base currency</t>
        </r>
      </text>
    </comment>
    <comment ref="K14" authorId="0" shapeId="0" xr:uid="{6E4EBDAA-B665-4EDC-9951-85180F93B325}">
      <text>
        <r>
          <rPr>
            <b/>
            <sz val="9"/>
            <color indexed="81"/>
            <rFont val="Tahoma"/>
            <family val="2"/>
          </rPr>
          <t>NATURAL GAS</t>
        </r>
      </text>
    </comment>
    <comment ref="D15" authorId="0" shapeId="0" xr:uid="{D41081AC-E6BE-4F53-AF67-05EBCDABEC49}">
      <text>
        <r>
          <rPr>
            <b/>
            <sz val="9"/>
            <color indexed="81"/>
            <rFont val="Tahoma"/>
            <family val="2"/>
          </rPr>
          <t>This will show you initial margin (deposit) per CFD
based on the chosen exchange rate.</t>
        </r>
      </text>
    </comment>
    <comment ref="D16" authorId="0" shapeId="0" xr:uid="{59CB1CA6-576E-436E-B699-04571687AA40}">
      <text>
        <r>
          <rPr>
            <b/>
            <sz val="9"/>
            <color indexed="81"/>
            <rFont val="Tahoma"/>
            <family val="2"/>
          </rPr>
          <t>The difference between the Entry and the Stop loss</t>
        </r>
      </text>
    </comment>
    <comment ref="D18" authorId="0" shapeId="0" xr:uid="{BE5761C4-2039-4C8C-B48F-92052015A9C7}">
      <text>
        <r>
          <rPr>
            <b/>
            <sz val="9"/>
            <color indexed="81"/>
            <rFont val="Tahoma"/>
            <family val="2"/>
          </rPr>
          <t>No. CFDs to trade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 Rossolimos</author>
  </authors>
  <commentList>
    <comment ref="D3" authorId="0" shapeId="0" xr:uid="{ECB038B9-4EA8-47D4-9E36-4DA7211CA439}">
      <text>
        <r>
          <rPr>
            <b/>
            <sz val="9"/>
            <color indexed="81"/>
            <rFont val="Tahoma"/>
            <family val="2"/>
          </rPr>
          <t>Portfolio value (cents)</t>
        </r>
      </text>
    </comment>
    <comment ref="H4" authorId="0" shapeId="0" xr:uid="{3147D0F1-CD35-4CF4-B15E-63D063E9267D}">
      <text>
        <r>
          <rPr>
            <b/>
            <sz val="9"/>
            <color indexed="81"/>
            <rFont val="Tahoma"/>
            <family val="2"/>
          </rPr>
          <t>International Shares 
type in the quoting currency. 
E.g. Apple - America - USD/ZAR - R15.68
To find the Exchange Rate type in Google
E.g. USDZAR</t>
        </r>
      </text>
    </comment>
    <comment ref="D5" authorId="0" shapeId="0" xr:uid="{B9A24FEC-C89A-44CF-9745-C459B911AA2B}">
      <text>
        <r>
          <rPr>
            <b/>
            <sz val="9"/>
            <color indexed="81"/>
            <rFont val="Tahoma"/>
            <family val="2"/>
          </rPr>
          <t>Risk per trade (cents)</t>
        </r>
      </text>
    </comment>
    <comment ref="D7" authorId="0" shapeId="0" xr:uid="{0DAC84F3-BD47-4EB5-8A38-654C37844642}">
      <text>
        <r>
          <rPr>
            <b/>
            <sz val="9"/>
            <color indexed="81"/>
            <rFont val="Tahoma"/>
            <family val="2"/>
          </rPr>
          <t>Find the share name on your trading platform.</t>
        </r>
      </text>
    </comment>
    <comment ref="D9" authorId="0" shapeId="0" xr:uid="{72CEE3EF-C3D3-4E60-9B21-DCF83AAA1CE1}">
      <text>
        <r>
          <rPr>
            <b/>
            <sz val="9"/>
            <color indexed="81"/>
            <rFont val="Tahoma"/>
            <family val="2"/>
          </rPr>
          <t xml:space="preserve">Find this info in your charting platform
or ask your broker
</t>
        </r>
      </text>
    </comment>
    <comment ref="D13" authorId="0" shapeId="0" xr:uid="{9A5EC130-0183-4E21-9429-C1E95D1174FC}">
      <text>
        <r>
          <rPr>
            <b/>
            <sz val="9"/>
            <color indexed="81"/>
            <rFont val="Tahoma"/>
            <family val="2"/>
          </rPr>
          <t>This will show you initial margin (deposit) per CFD
based on the chosen exchange rate.</t>
        </r>
      </text>
    </comment>
    <comment ref="E13" authorId="0" shapeId="0" xr:uid="{C7595741-ED5A-42F7-9568-8E849EEB0269}">
      <text>
        <r>
          <rPr>
            <b/>
            <sz val="9"/>
            <color indexed="81"/>
            <rFont val="Tahoma"/>
            <family val="2"/>
          </rPr>
          <t>Base currency</t>
        </r>
      </text>
    </comment>
    <comment ref="D15" authorId="0" shapeId="0" xr:uid="{2D729117-453F-4097-8F2B-812532B14FD1}">
      <text>
        <r>
          <rPr>
            <b/>
            <sz val="9"/>
            <color indexed="81"/>
            <rFont val="Tahoma"/>
            <family val="2"/>
          </rPr>
          <t>This will show you initial margin (deposit) per CFD
based on the chosen exchange rate.</t>
        </r>
      </text>
    </comment>
    <comment ref="D16" authorId="0" shapeId="0" xr:uid="{E2C56DAA-AB0F-4610-A77B-5DA3B0D9FC30}">
      <text>
        <r>
          <rPr>
            <b/>
            <sz val="9"/>
            <color indexed="81"/>
            <rFont val="Tahoma"/>
            <family val="2"/>
          </rPr>
          <t>The difference between the Entry and the Stop loss</t>
        </r>
      </text>
    </comment>
    <comment ref="D18" authorId="0" shapeId="0" xr:uid="{C173E29A-F009-4D6E-B9D7-3A0B6C11F747}">
      <text>
        <r>
          <rPr>
            <b/>
            <sz val="9"/>
            <color indexed="81"/>
            <rFont val="Tahoma"/>
            <family val="2"/>
          </rPr>
          <t>No. CFDs to trade</t>
        </r>
      </text>
    </comment>
  </commentList>
</comments>
</file>

<file path=xl/sharedStrings.xml><?xml version="1.0" encoding="utf-8"?>
<sst xmlns="http://schemas.openxmlformats.org/spreadsheetml/2006/main" count="352" uniqueCount="129">
  <si>
    <t>Max risk per CFD trade</t>
  </si>
  <si>
    <t xml:space="preserve">Stop loss price level     </t>
  </si>
  <si>
    <t xml:space="preserve">Entry price level </t>
  </si>
  <si>
    <t xml:space="preserve">Portfolio value </t>
  </si>
  <si>
    <t>No. of CFD contracts per trade</t>
  </si>
  <si>
    <t>Risk in trade</t>
  </si>
  <si>
    <t>Market</t>
  </si>
  <si>
    <t>Risk % per CFD trade</t>
  </si>
  <si>
    <t>Portfolio value</t>
  </si>
  <si>
    <t>Risk percentage per trade?</t>
  </si>
  <si>
    <t>: ZAR</t>
  </si>
  <si>
    <t xml:space="preserve">Risk per trade </t>
  </si>
  <si>
    <t>BASE CURRENCY</t>
  </si>
  <si>
    <t>QUOTE CURRENCY</t>
  </si>
  <si>
    <t>AUD</t>
  </si>
  <si>
    <t>USD</t>
  </si>
  <si>
    <t>Type of trade (Buy / Sell)</t>
  </si>
  <si>
    <t>Buy</t>
  </si>
  <si>
    <t>Entry Level</t>
  </si>
  <si>
    <t>Stop Loss Level</t>
  </si>
  <si>
    <t>Margin percentage (Broker)</t>
  </si>
  <si>
    <t>Initial margin per unit</t>
  </si>
  <si>
    <t xml:space="preserve">Pips risked in trade </t>
  </si>
  <si>
    <t>Type in MT5 where it says Volume 
(Micro lot: 1,000 Units = 0.01)</t>
  </si>
  <si>
    <t>Sell</t>
  </si>
  <si>
    <t>BHP Billiton</t>
  </si>
  <si>
    <t>Apple</t>
  </si>
  <si>
    <t>Minimum quantity (See comment)</t>
  </si>
  <si>
    <t>EXCHANGE RATE</t>
  </si>
  <si>
    <t>Risk in trade (Exchange rate)</t>
  </si>
  <si>
    <t>GBP</t>
  </si>
  <si>
    <t>EUR</t>
  </si>
  <si>
    <t>Initial margin (deposit) in the trade</t>
  </si>
  <si>
    <t>NOTES:</t>
  </si>
  <si>
    <t>Initial margin (deposit) per CFD (Percentage or Value)</t>
  </si>
  <si>
    <t>JPY</t>
  </si>
  <si>
    <t>ZAR</t>
  </si>
  <si>
    <t>BASE</t>
  </si>
  <si>
    <t>QUOTE</t>
  </si>
  <si>
    <t>CAD</t>
  </si>
  <si>
    <t>CHF</t>
  </si>
  <si>
    <t>NZD</t>
  </si>
  <si>
    <t>OST</t>
  </si>
  <si>
    <t>DKK</t>
  </si>
  <si>
    <t>HKD</t>
  </si>
  <si>
    <t>SEK</t>
  </si>
  <si>
    <t>Minimum quantity</t>
  </si>
  <si>
    <t>Stop loss price</t>
  </si>
  <si>
    <t>Entry price</t>
  </si>
  <si>
    <t>Initial margin (Unit)</t>
  </si>
  <si>
    <t>Margin per CFD (1,000 units)</t>
  </si>
  <si>
    <t>Pips risked in trade</t>
  </si>
  <si>
    <t>Pip value per CFD</t>
  </si>
  <si>
    <t>Value risked in trade per CFD</t>
  </si>
  <si>
    <t>No. CFDs per trade</t>
  </si>
  <si>
    <t>Margin % per Forex CFD</t>
  </si>
  <si>
    <t>FILL IN THE GREY</t>
  </si>
  <si>
    <t>Initial margin (ZAR) per CFD</t>
  </si>
  <si>
    <t>No. CFDs to trade</t>
  </si>
  <si>
    <t xml:space="preserve">Type in MT5 where it says Volume </t>
  </si>
  <si>
    <t xml:space="preserve">Initial margin per unit </t>
  </si>
  <si>
    <t>Initial margin per CFD (Based on Minimum)</t>
  </si>
  <si>
    <t>Initial margin per CFD (Based on minimum)</t>
  </si>
  <si>
    <t xml:space="preserve">Risk in trade </t>
  </si>
  <si>
    <t>Initial margin (deposit) per CFD (Value or Percentage)</t>
  </si>
  <si>
    <t>Initial margin per CFD</t>
  </si>
  <si>
    <t>&lt;- % for the ALMI</t>
  </si>
  <si>
    <r>
      <rPr>
        <b/>
        <sz val="12"/>
        <color theme="1"/>
        <rFont val="Calibri"/>
        <family val="2"/>
        <scheme val="minor"/>
      </rPr>
      <t xml:space="preserve">Commodities </t>
    </r>
    <r>
      <rPr>
        <sz val="12"/>
        <color theme="1"/>
        <rFont val="Calibri"/>
        <family val="2"/>
        <scheme val="minor"/>
      </rPr>
      <t>Exch. Rate = USD / ZAR</t>
    </r>
    <r>
      <rPr>
        <b/>
        <sz val="12"/>
        <color theme="1"/>
        <rFont val="Calibri"/>
        <family val="2"/>
        <scheme val="minor"/>
      </rPr>
      <t xml:space="preserve"> </t>
    </r>
  </si>
  <si>
    <t>America - USD/ZAR = R15.60</t>
  </si>
  <si>
    <t>Mercedez Benz</t>
  </si>
  <si>
    <t>Currency pair to trade</t>
  </si>
  <si>
    <t>&lt;--Velocity Trader platform</t>
  </si>
  <si>
    <t>Type of Forex trade (Buy / Sell)</t>
  </si>
  <si>
    <t xml:space="preserve">Minimum quantity </t>
  </si>
  <si>
    <t>Margin % per CFD</t>
  </si>
  <si>
    <t>Margin per CFD (Micro lot = 1,000 units)</t>
  </si>
  <si>
    <t>Pip value per CFD (Micro lot = 1,000 units)</t>
  </si>
  <si>
    <t xml:space="preserve">Value risked in trade per CFD </t>
  </si>
  <si>
    <t>CFDs (Micro lots) to trade</t>
  </si>
  <si>
    <r>
      <rPr>
        <b/>
        <sz val="12"/>
        <rFont val="Calibri"/>
        <family val="2"/>
        <scheme val="minor"/>
      </rPr>
      <t>International shares</t>
    </r>
    <r>
      <rPr>
        <sz val="12"/>
        <rFont val="Calibri"/>
        <family val="2"/>
        <scheme val="minor"/>
      </rPr>
      <t xml:space="preserve"> Exchange rate = Quoting / ZAR</t>
    </r>
  </si>
  <si>
    <t>Britain    - GBP/ZAR = R19.10</t>
  </si>
  <si>
    <t>Europe   - EUR/ZAR = R16.85</t>
  </si>
  <si>
    <r>
      <rPr>
        <b/>
        <sz val="12"/>
        <rFont val="Calibri"/>
        <family val="2"/>
        <scheme val="minor"/>
      </rPr>
      <t>Crypto Exch. Rate</t>
    </r>
    <r>
      <rPr>
        <sz val="12"/>
        <rFont val="Calibri"/>
        <family val="2"/>
        <scheme val="minor"/>
      </rPr>
      <t xml:space="preserve">             = USD / ZAR</t>
    </r>
  </si>
  <si>
    <t>Type the share here --&gt;</t>
  </si>
  <si>
    <t>Market to trade (Choose from the drop-down list)</t>
  </si>
  <si>
    <t>BRENT</t>
  </si>
  <si>
    <t>CAC40</t>
  </si>
  <si>
    <t>DOW JONES</t>
  </si>
  <si>
    <t>FTSE 100</t>
  </si>
  <si>
    <t>GER30</t>
  </si>
  <si>
    <t>GOLD</t>
  </si>
  <si>
    <t>HANG SENG</t>
  </si>
  <si>
    <t>IBEX35</t>
  </si>
  <si>
    <t>NASDAQ100</t>
  </si>
  <si>
    <t>NGAS</t>
  </si>
  <si>
    <t>NIKKEI225</t>
  </si>
  <si>
    <t>PALLADIUM</t>
  </si>
  <si>
    <t>PLATINUM</t>
  </si>
  <si>
    <t>S&amp;P500</t>
  </si>
  <si>
    <t>SILVER</t>
  </si>
  <si>
    <t>Gold</t>
  </si>
  <si>
    <t>COFFEE_ARABICA</t>
  </si>
  <si>
    <t>COTTON</t>
  </si>
  <si>
    <t>ORANGE_JUICE</t>
  </si>
  <si>
    <t>SUGAR_RAW</t>
  </si>
  <si>
    <t>SUGAR_WHITE</t>
  </si>
  <si>
    <t>US_COCOA</t>
  </si>
  <si>
    <t>AUS200</t>
  </si>
  <si>
    <t>DE30</t>
  </si>
  <si>
    <t>FR40</t>
  </si>
  <si>
    <t>HK50</t>
  </si>
  <si>
    <t>JP225</t>
  </si>
  <si>
    <t>STOXX50</t>
  </si>
  <si>
    <t>UK100</t>
  </si>
  <si>
    <t>US30</t>
  </si>
  <si>
    <t>US500</t>
  </si>
  <si>
    <t>USTEC</t>
  </si>
  <si>
    <t>BITCOIN</t>
  </si>
  <si>
    <t>DASH_USD</t>
  </si>
  <si>
    <t>EOS_USD</t>
  </si>
  <si>
    <t>ETH_USD</t>
  </si>
  <si>
    <t>LTC_USD</t>
  </si>
  <si>
    <t>TRX_USD</t>
  </si>
  <si>
    <t>XLM_USD</t>
  </si>
  <si>
    <t>XRP_USD</t>
  </si>
  <si>
    <r>
      <rPr>
        <b/>
        <sz val="12"/>
        <rFont val="Calibri"/>
        <family val="2"/>
        <scheme val="minor"/>
      </rPr>
      <t>Indices -</t>
    </r>
    <r>
      <rPr>
        <sz val="12"/>
        <rFont val="Calibri"/>
        <family val="2"/>
        <scheme val="minor"/>
      </rPr>
      <t xml:space="preserve"> Exchange rate = Quoting / ZAR</t>
    </r>
  </si>
  <si>
    <t xml:space="preserve">       US30    - Dow Jones   - USD/ZAR = R15.60</t>
  </si>
  <si>
    <t>E.g UK100 - FTSE100        - GBPZAR =R19.22</t>
  </si>
  <si>
    <t xml:space="preserve">        FR40   - CAC                  - EUR/ZAR = R17.60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</si>
</sst>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0.0000"/>
    <numFmt numFmtId="166" formatCode="0.00000"/>
    <numFmt numFmtId="167" formatCode="&quot;R&quot;\ #,##0"/>
    <numFmt numFmtId="168" formatCode="#,##0.0000_);\(#,##0.0000\)"/>
    <numFmt numFmtId="169" formatCode="_-[$R-1C09]* #,##0.00_-;\-[$R-1C09]* #,##0.00_-;_-[$R-1C09]* &quot;-&quot;??_-;_-@_-"/>
    <numFmt numFmtId="170" formatCode="_-[$R-1C09]* #,##0.000_-;\-[$R-1C09]* #,##0.000_-;_-[$R-1C09]* &quot;-&quot;???_-;_-@_-"/>
    <numFmt numFmtId="171" formatCode="#,##0.0000"/>
    <numFmt numFmtId="172" formatCode="#,##0.000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Calibri Light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u val="double"/>
      <sz val="48"/>
      <color theme="0"/>
      <name val="Verdana"/>
      <family val="2"/>
    </font>
    <font>
      <u val="double"/>
      <sz val="36"/>
      <color theme="0"/>
      <name val="Verdana"/>
      <family val="2"/>
    </font>
    <font>
      <b/>
      <u val="double"/>
      <sz val="12"/>
      <color theme="0"/>
      <name val="Verdana"/>
      <family val="2"/>
    </font>
    <font>
      <u val="double"/>
      <sz val="12"/>
      <color theme="0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b/>
      <sz val="11"/>
      <name val="Open Sans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b/>
      <sz val="9"/>
      <name val="Open Sans"/>
      <family val="2"/>
    </font>
    <font>
      <b/>
      <sz val="11"/>
      <color theme="0"/>
      <name val="Open Sans"/>
      <family val="2"/>
    </font>
    <font>
      <sz val="9"/>
      <color theme="8" tint="-0.249977111117893"/>
      <name val="Verdana"/>
      <family val="2"/>
    </font>
    <font>
      <sz val="9"/>
      <name val="Verdana"/>
      <family val="2"/>
    </font>
    <font>
      <b/>
      <sz val="14"/>
      <name val="Open Sans"/>
      <family val="2"/>
    </font>
    <font>
      <b/>
      <sz val="12"/>
      <name val="Verdana"/>
      <family val="2"/>
    </font>
    <font>
      <b/>
      <sz val="12"/>
      <color theme="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u val="double"/>
      <sz val="11"/>
      <color theme="0"/>
      <name val="Open Sans"/>
      <family val="2"/>
    </font>
    <font>
      <sz val="11"/>
      <color theme="0"/>
      <name val="Open Sans"/>
      <family val="2"/>
    </font>
    <font>
      <sz val="11"/>
      <name val="Open Sans"/>
      <family val="2"/>
    </font>
    <font>
      <sz val="11"/>
      <color rgb="FFB1D9FD"/>
      <name val="Open Sans"/>
      <family val="2"/>
    </font>
    <font>
      <b/>
      <sz val="12"/>
      <color theme="0"/>
      <name val="Calibri"/>
      <family val="2"/>
    </font>
    <font>
      <b/>
      <sz val="12"/>
      <color rgb="FF161616"/>
      <name val="Calibri"/>
      <family val="2"/>
    </font>
    <font>
      <b/>
      <sz val="12"/>
      <color theme="1"/>
      <name val="Calibri"/>
      <family val="2"/>
    </font>
    <font>
      <u val="double"/>
      <sz val="11"/>
      <color theme="1"/>
      <name val="Open Sans"/>
      <family val="2"/>
    </font>
    <font>
      <b/>
      <sz val="9"/>
      <color theme="0"/>
      <name val="Open Sans"/>
      <family val="2"/>
    </font>
    <font>
      <sz val="11"/>
      <color theme="1"/>
      <name val="Open Sans"/>
      <family val="2"/>
    </font>
    <font>
      <sz val="12"/>
      <color theme="1"/>
      <name val="Open Sans"/>
      <family val="2"/>
    </font>
    <font>
      <u val="double"/>
      <sz val="11"/>
      <color rgb="FFB1D9FD"/>
      <name val="Open Sans"/>
      <family val="2"/>
    </font>
    <font>
      <b/>
      <sz val="9"/>
      <color theme="0" tint="-0.499984740745262"/>
      <name val="Open Sans"/>
      <family val="2"/>
    </font>
    <font>
      <b/>
      <u val="double"/>
      <sz val="8"/>
      <color theme="1"/>
      <name val="Open Sans"/>
      <family val="2"/>
    </font>
    <font>
      <sz val="9"/>
      <color rgb="FFBB8940"/>
      <name val="Verdana"/>
      <family val="2"/>
    </font>
    <font>
      <b/>
      <sz val="9"/>
      <color indexed="8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Open Sans"/>
      <family val="2"/>
    </font>
    <font>
      <b/>
      <sz val="9"/>
      <color rgb="FFBB894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auto="1"/>
      </patternFill>
    </fill>
    <fill>
      <patternFill patternType="solid">
        <fgColor rgb="FFB1D9F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1F3864"/>
        <bgColor auto="1"/>
      </patternFill>
    </fill>
    <fill>
      <patternFill patternType="solid">
        <fgColor rgb="FF54545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B894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6161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545454"/>
      </right>
      <top style="medium">
        <color indexed="64"/>
      </top>
      <bottom style="thin">
        <color rgb="FF545454"/>
      </bottom>
      <diagonal/>
    </border>
    <border>
      <left style="thin">
        <color rgb="FF545454"/>
      </left>
      <right style="medium">
        <color indexed="64"/>
      </right>
      <top style="medium">
        <color indexed="64"/>
      </top>
      <bottom style="thin">
        <color rgb="FF545454"/>
      </bottom>
      <diagonal/>
    </border>
    <border>
      <left style="medium">
        <color indexed="64"/>
      </left>
      <right style="thin">
        <color rgb="FF545454"/>
      </right>
      <top style="thin">
        <color rgb="FF545454"/>
      </top>
      <bottom style="thin">
        <color rgb="FF545454"/>
      </bottom>
      <diagonal/>
    </border>
    <border>
      <left style="thin">
        <color rgb="FF545454"/>
      </left>
      <right style="medium">
        <color indexed="64"/>
      </right>
      <top style="thin">
        <color rgb="FF545454"/>
      </top>
      <bottom style="thin">
        <color rgb="FF545454"/>
      </bottom>
      <diagonal/>
    </border>
    <border>
      <left style="medium">
        <color indexed="64"/>
      </left>
      <right style="thin">
        <color rgb="FF545454"/>
      </right>
      <top style="thin">
        <color rgb="FF545454"/>
      </top>
      <bottom style="medium">
        <color indexed="64"/>
      </bottom>
      <diagonal/>
    </border>
    <border>
      <left style="thin">
        <color rgb="FF545454"/>
      </left>
      <right style="medium">
        <color indexed="64"/>
      </right>
      <top style="thin">
        <color rgb="FF54545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244">
    <xf numFmtId="0" fontId="0" fillId="0" borderId="0" xfId="0"/>
    <xf numFmtId="0" fontId="9" fillId="7" borderId="0" xfId="0" applyFont="1" applyFill="1"/>
    <xf numFmtId="0" fontId="10" fillId="7" borderId="0" xfId="0" applyFont="1" applyFill="1"/>
    <xf numFmtId="4" fontId="10" fillId="7" borderId="0" xfId="0" applyNumberFormat="1" applyFont="1" applyFill="1"/>
    <xf numFmtId="0" fontId="11" fillId="8" borderId="0" xfId="0" applyFont="1" applyFill="1"/>
    <xf numFmtId="0" fontId="12" fillId="8" borderId="0" xfId="0" applyFont="1" applyFill="1"/>
    <xf numFmtId="4" fontId="13" fillId="8" borderId="0" xfId="0" applyNumberFormat="1" applyFont="1" applyFill="1"/>
    <xf numFmtId="2" fontId="13" fillId="8" borderId="0" xfId="0" applyNumberFormat="1" applyFont="1" applyFill="1"/>
    <xf numFmtId="0" fontId="14" fillId="8" borderId="0" xfId="0" applyFont="1" applyFill="1"/>
    <xf numFmtId="0" fontId="15" fillId="8" borderId="0" xfId="0" applyFont="1" applyFill="1"/>
    <xf numFmtId="0" fontId="16" fillId="8" borderId="0" xfId="0" applyFont="1" applyFill="1"/>
    <xf numFmtId="0" fontId="17" fillId="9" borderId="1" xfId="0" applyFont="1" applyFill="1" applyBorder="1" applyAlignment="1">
      <alignment horizontal="left"/>
    </xf>
    <xf numFmtId="39" fontId="17" fillId="9" borderId="2" xfId="2" applyNumberFormat="1" applyFont="1" applyFill="1" applyBorder="1" applyProtection="1">
      <protection locked="0"/>
    </xf>
    <xf numFmtId="2" fontId="18" fillId="8" borderId="0" xfId="0" applyNumberFormat="1" applyFont="1" applyFill="1"/>
    <xf numFmtId="0" fontId="17" fillId="9" borderId="4" xfId="0" applyFont="1" applyFill="1" applyBorder="1" applyAlignment="1">
      <alignment horizontal="left"/>
    </xf>
    <xf numFmtId="10" fontId="17" fillId="9" borderId="2" xfId="0" applyNumberFormat="1" applyFont="1" applyFill="1" applyBorder="1" applyProtection="1">
      <protection locked="0"/>
    </xf>
    <xf numFmtId="2" fontId="19" fillId="8" borderId="4" xfId="0" applyNumberFormat="1" applyFont="1" applyFill="1" applyBorder="1"/>
    <xf numFmtId="165" fontId="20" fillId="10" borderId="2" xfId="0" applyNumberFormat="1" applyFont="1" applyFill="1" applyBorder="1" applyAlignment="1">
      <alignment horizontal="center"/>
    </xf>
    <xf numFmtId="166" fontId="20" fillId="9" borderId="2" xfId="0" applyNumberFormat="1" applyFont="1" applyFill="1" applyBorder="1" applyProtection="1">
      <protection locked="0"/>
    </xf>
    <xf numFmtId="0" fontId="17" fillId="10" borderId="1" xfId="0" applyFont="1" applyFill="1" applyBorder="1" applyAlignment="1">
      <alignment horizontal="left"/>
    </xf>
    <xf numFmtId="4" fontId="17" fillId="10" borderId="2" xfId="0" applyNumberFormat="1" applyFont="1" applyFill="1" applyBorder="1"/>
    <xf numFmtId="0" fontId="21" fillId="8" borderId="0" xfId="0" applyFont="1" applyFill="1" applyAlignment="1">
      <alignment horizontal="left"/>
    </xf>
    <xf numFmtId="4" fontId="21" fillId="8" borderId="0" xfId="0" applyNumberFormat="1" applyFont="1" applyFill="1"/>
    <xf numFmtId="2" fontId="20" fillId="10" borderId="1" xfId="0" applyNumberFormat="1" applyFont="1" applyFill="1" applyBorder="1" applyAlignment="1">
      <alignment horizontal="center"/>
    </xf>
    <xf numFmtId="166" fontId="20" fillId="10" borderId="2" xfId="0" applyNumberFormat="1" applyFont="1" applyFill="1" applyBorder="1"/>
    <xf numFmtId="167" fontId="22" fillId="8" borderId="0" xfId="4" applyNumberFormat="1" applyFont="1" applyFill="1"/>
    <xf numFmtId="0" fontId="23" fillId="8" borderId="0" xfId="0" applyFont="1" applyFill="1"/>
    <xf numFmtId="2" fontId="21" fillId="8" borderId="0" xfId="0" applyNumberFormat="1" applyFont="1" applyFill="1"/>
    <xf numFmtId="0" fontId="22" fillId="8" borderId="0" xfId="0" applyFont="1" applyFill="1"/>
    <xf numFmtId="0" fontId="22" fillId="8" borderId="0" xfId="4" applyFont="1" applyFill="1"/>
    <xf numFmtId="4" fontId="17" fillId="9" borderId="2" xfId="0" applyNumberFormat="1" applyFont="1" applyFill="1" applyBorder="1" applyAlignment="1" applyProtection="1">
      <alignment horizontal="center"/>
      <protection locked="0"/>
    </xf>
    <xf numFmtId="14" fontId="17" fillId="9" borderId="2" xfId="0" applyNumberFormat="1" applyFont="1" applyFill="1" applyBorder="1" applyAlignment="1" applyProtection="1">
      <alignment horizontal="center"/>
      <protection locked="0"/>
    </xf>
    <xf numFmtId="2" fontId="18" fillId="8" borderId="0" xfId="0" applyNumberFormat="1" applyFont="1" applyFill="1" applyProtection="1">
      <protection locked="0"/>
    </xf>
    <xf numFmtId="168" fontId="17" fillId="9" borderId="2" xfId="0" applyNumberFormat="1" applyFont="1" applyFill="1" applyBorder="1" applyProtection="1">
      <protection locked="0"/>
    </xf>
    <xf numFmtId="165" fontId="17" fillId="10" borderId="2" xfId="0" applyNumberFormat="1" applyFont="1" applyFill="1" applyBorder="1"/>
    <xf numFmtId="169" fontId="17" fillId="10" borderId="2" xfId="0" applyNumberFormat="1" applyFont="1" applyFill="1" applyBorder="1"/>
    <xf numFmtId="1" fontId="17" fillId="10" borderId="2" xfId="0" applyNumberFormat="1" applyFont="1" applyFill="1" applyBorder="1"/>
    <xf numFmtId="170" fontId="17" fillId="10" borderId="2" xfId="0" applyNumberFormat="1" applyFont="1" applyFill="1" applyBorder="1"/>
    <xf numFmtId="0" fontId="17" fillId="11" borderId="1" xfId="0" applyFont="1" applyFill="1" applyBorder="1" applyAlignment="1">
      <alignment horizontal="left"/>
    </xf>
    <xf numFmtId="39" fontId="17" fillId="11" borderId="2" xfId="0" applyNumberFormat="1" applyFont="1" applyFill="1" applyBorder="1"/>
    <xf numFmtId="37" fontId="17" fillId="11" borderId="2" xfId="0" applyNumberFormat="1" applyFont="1" applyFill="1" applyBorder="1"/>
    <xf numFmtId="0" fontId="17" fillId="11" borderId="1" xfId="0" applyFont="1" applyFill="1" applyBorder="1" applyAlignment="1">
      <alignment horizontal="left" wrapText="1"/>
    </xf>
    <xf numFmtId="39" fontId="24" fillId="11" borderId="2" xfId="0" applyNumberFormat="1" applyFont="1" applyFill="1" applyBorder="1" applyAlignment="1">
      <alignment horizontal="center"/>
    </xf>
    <xf numFmtId="2" fontId="16" fillId="8" borderId="0" xfId="0" applyNumberFormat="1" applyFont="1" applyFill="1"/>
    <xf numFmtId="0" fontId="9" fillId="8" borderId="0" xfId="0" applyFont="1" applyFill="1"/>
    <xf numFmtId="0" fontId="10" fillId="8" borderId="0" xfId="0" applyFont="1" applyFill="1"/>
    <xf numFmtId="0" fontId="25" fillId="8" borderId="0" xfId="0" applyFont="1" applyFill="1"/>
    <xf numFmtId="4" fontId="10" fillId="8" borderId="0" xfId="0" applyNumberFormat="1" applyFont="1" applyFill="1"/>
    <xf numFmtId="0" fontId="25" fillId="8" borderId="5" xfId="0" applyFont="1" applyFill="1" applyBorder="1"/>
    <xf numFmtId="4" fontId="10" fillId="8" borderId="6" xfId="0" applyNumberFormat="1" applyFont="1" applyFill="1" applyBorder="1"/>
    <xf numFmtId="0" fontId="25" fillId="8" borderId="7" xfId="0" applyFont="1" applyFill="1" applyBorder="1"/>
    <xf numFmtId="4" fontId="10" fillId="8" borderId="8" xfId="0" applyNumberFormat="1" applyFont="1" applyFill="1" applyBorder="1"/>
    <xf numFmtId="0" fontId="25" fillId="8" borderId="9" xfId="0" applyFont="1" applyFill="1" applyBorder="1"/>
    <xf numFmtId="4" fontId="10" fillId="8" borderId="10" xfId="0" applyNumberFormat="1" applyFont="1" applyFill="1" applyBorder="1"/>
    <xf numFmtId="0" fontId="25" fillId="8" borderId="11" xfId="0" applyFont="1" applyFill="1" applyBorder="1"/>
    <xf numFmtId="4" fontId="10" fillId="8" borderId="12" xfId="0" applyNumberFormat="1" applyFont="1" applyFill="1" applyBorder="1"/>
    <xf numFmtId="0" fontId="25" fillId="8" borderId="13" xfId="0" applyFont="1" applyFill="1" applyBorder="1"/>
    <xf numFmtId="4" fontId="10" fillId="8" borderId="14" xfId="0" applyNumberFormat="1" applyFont="1" applyFill="1" applyBorder="1"/>
    <xf numFmtId="2" fontId="26" fillId="3" borderId="0" xfId="0" applyNumberFormat="1" applyFont="1" applyFill="1"/>
    <xf numFmtId="2" fontId="27" fillId="3" borderId="0" xfId="0" applyNumberFormat="1" applyFont="1" applyFill="1"/>
    <xf numFmtId="0" fontId="28" fillId="3" borderId="0" xfId="0" applyFont="1" applyFill="1"/>
    <xf numFmtId="0" fontId="30" fillId="3" borderId="0" xfId="0" applyFont="1" applyFill="1"/>
    <xf numFmtId="2" fontId="21" fillId="3" borderId="0" xfId="0" applyNumberFormat="1" applyFont="1" applyFill="1"/>
    <xf numFmtId="0" fontId="31" fillId="3" borderId="0" xfId="0" applyFont="1" applyFill="1"/>
    <xf numFmtId="0" fontId="17" fillId="3" borderId="0" xfId="0" applyFont="1" applyFill="1"/>
    <xf numFmtId="0" fontId="30" fillId="3" borderId="0" xfId="0" applyFont="1" applyFill="1" applyBorder="1"/>
    <xf numFmtId="0" fontId="17" fillId="3" borderId="0" xfId="0" applyFont="1" applyFill="1" applyBorder="1"/>
    <xf numFmtId="0" fontId="31" fillId="3" borderId="0" xfId="0" applyFont="1" applyFill="1" applyBorder="1"/>
    <xf numFmtId="0" fontId="32" fillId="3" borderId="0" xfId="0" applyFont="1" applyFill="1"/>
    <xf numFmtId="0" fontId="31" fillId="3" borderId="0" xfId="0" applyFont="1" applyFill="1" applyAlignment="1">
      <alignment horizontal="left"/>
    </xf>
    <xf numFmtId="4" fontId="17" fillId="3" borderId="0" xfId="0" applyNumberFormat="1" applyFont="1" applyFill="1" applyAlignment="1">
      <alignment horizontal="left"/>
    </xf>
    <xf numFmtId="4" fontId="31" fillId="3" borderId="0" xfId="0" applyNumberFormat="1" applyFont="1" applyFill="1" applyAlignment="1">
      <alignment horizontal="left"/>
    </xf>
    <xf numFmtId="4" fontId="31" fillId="3" borderId="0" xfId="0" applyNumberFormat="1" applyFont="1" applyFill="1" applyBorder="1" applyAlignment="1">
      <alignment horizontal="left"/>
    </xf>
    <xf numFmtId="0" fontId="33" fillId="3" borderId="0" xfId="0" applyFont="1" applyFill="1" applyAlignment="1">
      <alignment vertical="center"/>
    </xf>
    <xf numFmtId="4" fontId="33" fillId="3" borderId="0" xfId="0" applyNumberFormat="1" applyFont="1" applyFill="1" applyAlignment="1">
      <alignment horizontal="left" vertical="center"/>
    </xf>
    <xf numFmtId="0" fontId="29" fillId="3" borderId="0" xfId="0" applyFont="1" applyFill="1" applyAlignment="1">
      <alignment horizontal="center"/>
    </xf>
    <xf numFmtId="0" fontId="38" fillId="3" borderId="0" xfId="0" applyFont="1" applyFill="1"/>
    <xf numFmtId="0" fontId="33" fillId="5" borderId="15" xfId="0" applyFont="1" applyFill="1" applyBorder="1" applyAlignment="1">
      <alignment vertical="center"/>
    </xf>
    <xf numFmtId="4" fontId="33" fillId="5" borderId="16" xfId="0" applyNumberFormat="1" applyFont="1" applyFill="1" applyBorder="1" applyAlignment="1" applyProtection="1">
      <alignment horizontal="left" vertical="center"/>
      <protection locked="0"/>
    </xf>
    <xf numFmtId="0" fontId="33" fillId="5" borderId="17" xfId="0" applyFont="1" applyFill="1" applyBorder="1" applyAlignment="1">
      <alignment vertical="center"/>
    </xf>
    <xf numFmtId="4" fontId="33" fillId="5" borderId="18" xfId="0" applyNumberFormat="1" applyFont="1" applyFill="1" applyBorder="1" applyAlignment="1" applyProtection="1">
      <alignment horizontal="left" vertical="center"/>
      <protection locked="0"/>
    </xf>
    <xf numFmtId="3" fontId="33" fillId="5" borderId="18" xfId="2" applyNumberFormat="1" applyFont="1" applyFill="1" applyBorder="1" applyAlignment="1" applyProtection="1">
      <alignment horizontal="left" vertical="center"/>
      <protection locked="0"/>
    </xf>
    <xf numFmtId="10" fontId="33" fillId="5" borderId="18" xfId="0" applyNumberFormat="1" applyFont="1" applyFill="1" applyBorder="1" applyAlignment="1" applyProtection="1">
      <alignment horizontal="left" vertical="center"/>
      <protection locked="0"/>
    </xf>
    <xf numFmtId="0" fontId="35" fillId="10" borderId="17" xfId="0" applyFont="1" applyFill="1" applyBorder="1" applyAlignment="1">
      <alignment vertical="center"/>
    </xf>
    <xf numFmtId="3" fontId="35" fillId="10" borderId="18" xfId="0" applyNumberFormat="1" applyFont="1" applyFill="1" applyBorder="1" applyAlignment="1">
      <alignment horizontal="left" vertical="center"/>
    </xf>
    <xf numFmtId="0" fontId="33" fillId="6" borderId="19" xfId="0" applyFont="1" applyFill="1" applyBorder="1" applyAlignment="1">
      <alignment vertical="center"/>
    </xf>
    <xf numFmtId="4" fontId="33" fillId="6" borderId="20" xfId="0" applyNumberFormat="1" applyFont="1" applyFill="1" applyBorder="1" applyAlignment="1">
      <alignment horizontal="left" vertical="center"/>
    </xf>
    <xf numFmtId="0" fontId="33" fillId="4" borderId="15" xfId="0" applyFont="1" applyFill="1" applyBorder="1" applyAlignment="1">
      <alignment vertical="center"/>
    </xf>
    <xf numFmtId="3" fontId="33" fillId="4" borderId="16" xfId="2" applyNumberFormat="1" applyFont="1" applyFill="1" applyBorder="1" applyAlignment="1" applyProtection="1">
      <alignment horizontal="left" vertical="center"/>
      <protection locked="0"/>
    </xf>
    <xf numFmtId="0" fontId="33" fillId="4" borderId="17" xfId="0" applyFont="1" applyFill="1" applyBorder="1" applyAlignment="1">
      <alignment vertical="center"/>
    </xf>
    <xf numFmtId="10" fontId="33" fillId="4" borderId="18" xfId="0" applyNumberFormat="1" applyFont="1" applyFill="1" applyBorder="1" applyAlignment="1" applyProtection="1">
      <alignment horizontal="left" vertical="center"/>
      <protection locked="0"/>
    </xf>
    <xf numFmtId="0" fontId="34" fillId="2" borderId="19" xfId="0" applyFont="1" applyFill="1" applyBorder="1" applyAlignment="1">
      <alignment vertical="center"/>
    </xf>
    <xf numFmtId="3" fontId="34" fillId="2" borderId="20" xfId="2" applyNumberFormat="1" applyFont="1" applyFill="1" applyBorder="1" applyAlignment="1">
      <alignment horizontal="left" vertical="center"/>
    </xf>
    <xf numFmtId="165" fontId="27" fillId="3" borderId="0" xfId="0" applyNumberFormat="1" applyFont="1" applyFill="1"/>
    <xf numFmtId="0" fontId="30" fillId="6" borderId="0" xfId="0" applyFont="1" applyFill="1" applyBorder="1" applyAlignment="1">
      <alignment horizontal="center"/>
    </xf>
    <xf numFmtId="0" fontId="29" fillId="6" borderId="0" xfId="0" applyFont="1" applyFill="1" applyBorder="1" applyAlignment="1"/>
    <xf numFmtId="0" fontId="40" fillId="3" borderId="0" xfId="0" applyFont="1" applyFill="1" applyAlignment="1">
      <alignment horizontal="center"/>
    </xf>
    <xf numFmtId="0" fontId="34" fillId="13" borderId="17" xfId="0" applyFont="1" applyFill="1" applyBorder="1" applyAlignment="1">
      <alignment vertical="center"/>
    </xf>
    <xf numFmtId="4" fontId="34" fillId="13" borderId="18" xfId="0" applyNumberFormat="1" applyFont="1" applyFill="1" applyBorder="1" applyAlignment="1">
      <alignment horizontal="left" vertical="center"/>
    </xf>
    <xf numFmtId="165" fontId="41" fillId="6" borderId="9" xfId="0" applyNumberFormat="1" applyFont="1" applyFill="1" applyBorder="1" applyAlignment="1">
      <alignment horizontal="center"/>
    </xf>
    <xf numFmtId="2" fontId="41" fillId="6" borderId="22" xfId="0" applyNumberFormat="1" applyFont="1" applyFill="1" applyBorder="1" applyAlignment="1">
      <alignment horizontal="center"/>
    </xf>
    <xf numFmtId="165" fontId="41" fillId="6" borderId="10" xfId="0" applyNumberFormat="1" applyFont="1" applyFill="1" applyBorder="1" applyProtection="1">
      <protection locked="0"/>
    </xf>
    <xf numFmtId="0" fontId="36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16" fillId="14" borderId="0" xfId="0" applyFont="1" applyFill="1"/>
    <xf numFmtId="0" fontId="43" fillId="8" borderId="0" xfId="0" applyFont="1" applyFill="1"/>
    <xf numFmtId="0" fontId="45" fillId="9" borderId="1" xfId="0" applyFont="1" applyFill="1" applyBorder="1" applyAlignment="1">
      <alignment horizontal="left"/>
    </xf>
    <xf numFmtId="37" fontId="45" fillId="9" borderId="2" xfId="2" applyNumberFormat="1" applyFont="1" applyFill="1" applyBorder="1" applyProtection="1">
      <protection locked="0"/>
    </xf>
    <xf numFmtId="2" fontId="7" fillId="8" borderId="0" xfId="0" applyNumberFormat="1" applyFont="1" applyFill="1"/>
    <xf numFmtId="0" fontId="45" fillId="9" borderId="4" xfId="0" applyFont="1" applyFill="1" applyBorder="1" applyAlignment="1">
      <alignment horizontal="left"/>
    </xf>
    <xf numFmtId="10" fontId="45" fillId="9" borderId="2" xfId="0" applyNumberFormat="1" applyFont="1" applyFill="1" applyBorder="1" applyProtection="1">
      <protection locked="0"/>
    </xf>
    <xf numFmtId="2" fontId="45" fillId="8" borderId="4" xfId="0" applyNumberFormat="1" applyFont="1" applyFill="1" applyBorder="1"/>
    <xf numFmtId="0" fontId="47" fillId="14" borderId="0" xfId="0" applyFont="1" applyFill="1"/>
    <xf numFmtId="0" fontId="45" fillId="10" borderId="1" xfId="0" applyFont="1" applyFill="1" applyBorder="1" applyAlignment="1">
      <alignment horizontal="left"/>
    </xf>
    <xf numFmtId="3" fontId="45" fillId="10" borderId="2" xfId="0" applyNumberFormat="1" applyFont="1" applyFill="1" applyBorder="1"/>
    <xf numFmtId="166" fontId="48" fillId="9" borderId="2" xfId="0" applyNumberFormat="1" applyFont="1" applyFill="1" applyBorder="1" applyProtection="1">
      <protection locked="0"/>
    </xf>
    <xf numFmtId="0" fontId="7" fillId="8" borderId="0" xfId="0" applyFont="1" applyFill="1" applyAlignment="1">
      <alignment horizontal="left"/>
    </xf>
    <xf numFmtId="4" fontId="7" fillId="8" borderId="0" xfId="0" applyNumberFormat="1" applyFont="1" applyFill="1"/>
    <xf numFmtId="2" fontId="46" fillId="8" borderId="0" xfId="0" applyNumberFormat="1" applyFont="1" applyFill="1"/>
    <xf numFmtId="0" fontId="49" fillId="8" borderId="0" xfId="0" applyFont="1" applyFill="1"/>
    <xf numFmtId="4" fontId="45" fillId="9" borderId="2" xfId="0" applyNumberFormat="1" applyFont="1" applyFill="1" applyBorder="1" applyAlignment="1" applyProtection="1">
      <alignment horizontal="center"/>
      <protection locked="0"/>
    </xf>
    <xf numFmtId="14" fontId="45" fillId="9" borderId="2" xfId="0" applyNumberFormat="1" applyFont="1" applyFill="1" applyBorder="1" applyAlignment="1" applyProtection="1">
      <alignment horizontal="center"/>
      <protection locked="0"/>
    </xf>
    <xf numFmtId="2" fontId="7" fillId="8" borderId="0" xfId="0" applyNumberFormat="1" applyFont="1" applyFill="1" applyProtection="1">
      <protection locked="0"/>
    </xf>
    <xf numFmtId="37" fontId="45" fillId="9" borderId="2" xfId="0" applyNumberFormat="1" applyFont="1" applyFill="1" applyBorder="1" applyProtection="1">
      <protection locked="0"/>
    </xf>
    <xf numFmtId="0" fontId="50" fillId="8" borderId="0" xfId="0" applyFont="1" applyFill="1"/>
    <xf numFmtId="1" fontId="45" fillId="10" borderId="2" xfId="0" applyNumberFormat="1" applyFont="1" applyFill="1" applyBorder="1"/>
    <xf numFmtId="165" fontId="45" fillId="10" borderId="2" xfId="0" applyNumberFormat="1" applyFont="1" applyFill="1" applyBorder="1"/>
    <xf numFmtId="37" fontId="45" fillId="10" borderId="2" xfId="0" applyNumberFormat="1" applyFont="1" applyFill="1" applyBorder="1"/>
    <xf numFmtId="41" fontId="45" fillId="10" borderId="2" xfId="3" applyNumberFormat="1" applyFont="1" applyFill="1" applyBorder="1"/>
    <xf numFmtId="0" fontId="45" fillId="11" borderId="1" xfId="0" applyFont="1" applyFill="1" applyBorder="1" applyAlignment="1">
      <alignment horizontal="left"/>
    </xf>
    <xf numFmtId="39" fontId="45" fillId="11" borderId="2" xfId="0" applyNumberFormat="1" applyFont="1" applyFill="1" applyBorder="1"/>
    <xf numFmtId="37" fontId="45" fillId="11" borderId="2" xfId="0" applyNumberFormat="1" applyFont="1" applyFill="1" applyBorder="1"/>
    <xf numFmtId="0" fontId="45" fillId="11" borderId="1" xfId="0" applyFont="1" applyFill="1" applyBorder="1" applyAlignment="1">
      <alignment horizontal="left" wrapText="1"/>
    </xf>
    <xf numFmtId="39" fontId="45" fillId="11" borderId="2" xfId="0" applyNumberFormat="1" applyFont="1" applyFill="1" applyBorder="1" applyAlignment="1">
      <alignment horizontal="center"/>
    </xf>
    <xf numFmtId="2" fontId="8" fillId="8" borderId="0" xfId="0" applyNumberFormat="1" applyFont="1" applyFill="1"/>
    <xf numFmtId="0" fontId="7" fillId="14" borderId="1" xfId="0" applyFont="1" applyFill="1" applyBorder="1" applyAlignment="1">
      <alignment horizontal="left"/>
    </xf>
    <xf numFmtId="43" fontId="7" fillId="14" borderId="2" xfId="3" applyNumberFormat="1" applyFont="1" applyFill="1" applyBorder="1"/>
    <xf numFmtId="0" fontId="8" fillId="8" borderId="0" xfId="0" applyFont="1" applyFill="1"/>
    <xf numFmtId="0" fontId="47" fillId="8" borderId="0" xfId="0" applyFont="1" applyFill="1"/>
    <xf numFmtId="165" fontId="48" fillId="9" borderId="2" xfId="0" applyNumberFormat="1" applyFont="1" applyFill="1" applyBorder="1" applyAlignment="1" applyProtection="1">
      <alignment horizontal="center"/>
      <protection locked="0"/>
    </xf>
    <xf numFmtId="165" fontId="37" fillId="4" borderId="21" xfId="0" applyNumberFormat="1" applyFont="1" applyFill="1" applyBorder="1" applyAlignment="1" applyProtection="1">
      <alignment horizontal="center"/>
      <protection locked="0"/>
    </xf>
    <xf numFmtId="165" fontId="37" fillId="4" borderId="12" xfId="0" applyNumberFormat="1" applyFont="1" applyFill="1" applyBorder="1" applyProtection="1">
      <protection locked="0"/>
    </xf>
    <xf numFmtId="169" fontId="33" fillId="4" borderId="16" xfId="2" applyNumberFormat="1" applyFont="1" applyFill="1" applyBorder="1" applyAlignment="1" applyProtection="1">
      <alignment horizontal="left" vertical="center"/>
      <protection locked="0"/>
    </xf>
    <xf numFmtId="169" fontId="34" fillId="2" borderId="20" xfId="2" applyNumberFormat="1" applyFont="1" applyFill="1" applyBorder="1" applyAlignment="1">
      <alignment horizontal="left" vertical="center"/>
    </xf>
    <xf numFmtId="169" fontId="33" fillId="5" borderId="18" xfId="2" applyNumberFormat="1" applyFont="1" applyFill="1" applyBorder="1" applyAlignment="1" applyProtection="1">
      <alignment horizontal="left" vertical="center"/>
      <protection locked="0"/>
    </xf>
    <xf numFmtId="169" fontId="35" fillId="10" borderId="18" xfId="0" applyNumberFormat="1" applyFont="1" applyFill="1" applyBorder="1" applyAlignment="1">
      <alignment horizontal="left" vertical="center"/>
    </xf>
    <xf numFmtId="169" fontId="33" fillId="6" borderId="20" xfId="0" applyNumberFormat="1" applyFont="1" applyFill="1" applyBorder="1" applyAlignment="1">
      <alignment horizontal="left" vertical="center"/>
    </xf>
    <xf numFmtId="39" fontId="33" fillId="5" borderId="18" xfId="2" applyNumberFormat="1" applyFont="1" applyFill="1" applyBorder="1" applyAlignment="1" applyProtection="1">
      <alignment horizontal="left" vertical="center"/>
      <protection locked="0"/>
    </xf>
    <xf numFmtId="0" fontId="30" fillId="6" borderId="4" xfId="0" applyFont="1" applyFill="1" applyBorder="1" applyAlignment="1">
      <alignment horizontal="center"/>
    </xf>
    <xf numFmtId="0" fontId="29" fillId="6" borderId="27" xfId="0" applyFont="1" applyFill="1" applyBorder="1" applyAlignment="1"/>
    <xf numFmtId="165" fontId="37" fillId="4" borderId="23" xfId="0" applyNumberFormat="1" applyFont="1" applyFill="1" applyBorder="1" applyAlignment="1" applyProtection="1">
      <alignment horizontal="center"/>
      <protection locked="0"/>
    </xf>
    <xf numFmtId="165" fontId="37" fillId="4" borderId="28" xfId="0" applyNumberFormat="1" applyFont="1" applyFill="1" applyBorder="1" applyAlignment="1" applyProtection="1">
      <alignment horizontal="center"/>
      <protection locked="0"/>
    </xf>
    <xf numFmtId="165" fontId="37" fillId="4" borderId="24" xfId="0" applyNumberFormat="1" applyFont="1" applyFill="1" applyBorder="1" applyProtection="1">
      <protection locked="0"/>
    </xf>
    <xf numFmtId="165" fontId="55" fillId="10" borderId="11" xfId="0" applyNumberFormat="1" applyFont="1" applyFill="1" applyBorder="1" applyAlignment="1" applyProtection="1">
      <alignment horizontal="center"/>
      <protection locked="0"/>
    </xf>
    <xf numFmtId="0" fontId="21" fillId="6" borderId="24" xfId="0" applyFont="1" applyFill="1" applyBorder="1" applyAlignment="1">
      <alignment horizontal="center"/>
    </xf>
    <xf numFmtId="4" fontId="33" fillId="5" borderId="29" xfId="0" applyNumberFormat="1" applyFont="1" applyFill="1" applyBorder="1" applyAlignment="1" applyProtection="1">
      <alignment horizontal="left" vertical="center"/>
      <protection locked="0"/>
    </xf>
    <xf numFmtId="0" fontId="21" fillId="6" borderId="30" xfId="0" applyFont="1" applyFill="1" applyBorder="1" applyAlignment="1">
      <alignment horizontal="center"/>
    </xf>
    <xf numFmtId="4" fontId="33" fillId="5" borderId="11" xfId="0" applyNumberFormat="1" applyFont="1" applyFill="1" applyBorder="1" applyAlignment="1" applyProtection="1">
      <alignment horizontal="left" vertical="center"/>
      <protection locked="0"/>
    </xf>
    <xf numFmtId="4" fontId="33" fillId="5" borderId="12" xfId="0" applyNumberFormat="1" applyFont="1" applyFill="1" applyBorder="1" applyAlignment="1" applyProtection="1">
      <alignment horizontal="left" vertical="center"/>
      <protection locked="0"/>
    </xf>
    <xf numFmtId="4" fontId="33" fillId="5" borderId="13" xfId="0" applyNumberFormat="1" applyFont="1" applyFill="1" applyBorder="1" applyAlignment="1" applyProtection="1">
      <alignment horizontal="left" vertical="center"/>
      <protection locked="0"/>
    </xf>
    <xf numFmtId="4" fontId="33" fillId="5" borderId="14" xfId="0" applyNumberFormat="1" applyFont="1" applyFill="1" applyBorder="1" applyAlignment="1" applyProtection="1">
      <alignment horizontal="left" vertical="center"/>
      <protection locked="0"/>
    </xf>
    <xf numFmtId="3" fontId="33" fillId="5" borderId="13" xfId="2" applyNumberFormat="1" applyFont="1" applyFill="1" applyBorder="1" applyAlignment="1" applyProtection="1">
      <alignment horizontal="left" vertical="center"/>
      <protection locked="0"/>
    </xf>
    <xf numFmtId="171" fontId="33" fillId="5" borderId="14" xfId="2" applyNumberFormat="1" applyFont="1" applyFill="1" applyBorder="1" applyAlignment="1" applyProtection="1">
      <alignment horizontal="left" vertical="center"/>
      <protection locked="0"/>
    </xf>
    <xf numFmtId="10" fontId="33" fillId="5" borderId="7" xfId="0" applyNumberFormat="1" applyFont="1" applyFill="1" applyBorder="1" applyAlignment="1" applyProtection="1">
      <alignment horizontal="left" vertical="center"/>
      <protection locked="0"/>
    </xf>
    <xf numFmtId="10" fontId="33" fillId="5" borderId="8" xfId="3" applyNumberFormat="1" applyFont="1" applyFill="1" applyBorder="1" applyAlignment="1" applyProtection="1">
      <alignment horizontal="left" vertical="top"/>
      <protection locked="0"/>
    </xf>
    <xf numFmtId="3" fontId="35" fillId="10" borderId="11" xfId="0" applyNumberFormat="1" applyFont="1" applyFill="1" applyBorder="1" applyAlignment="1">
      <alignment horizontal="left" vertical="center"/>
    </xf>
    <xf numFmtId="171" fontId="35" fillId="10" borderId="12" xfId="0" applyNumberFormat="1" applyFont="1" applyFill="1" applyBorder="1" applyAlignment="1">
      <alignment horizontal="left" vertical="center"/>
    </xf>
    <xf numFmtId="3" fontId="35" fillId="10" borderId="13" xfId="0" applyNumberFormat="1" applyFont="1" applyFill="1" applyBorder="1" applyAlignment="1">
      <alignment horizontal="left" vertical="center"/>
    </xf>
    <xf numFmtId="4" fontId="35" fillId="10" borderId="14" xfId="0" applyNumberFormat="1" applyFont="1" applyFill="1" applyBorder="1" applyAlignment="1">
      <alignment horizontal="left" vertical="center"/>
    </xf>
    <xf numFmtId="3" fontId="35" fillId="10" borderId="14" xfId="0" applyNumberFormat="1" applyFont="1" applyFill="1" applyBorder="1" applyAlignment="1">
      <alignment horizontal="left" vertical="center"/>
    </xf>
    <xf numFmtId="4" fontId="34" fillId="2" borderId="13" xfId="0" applyNumberFormat="1" applyFont="1" applyFill="1" applyBorder="1" applyAlignment="1">
      <alignment horizontal="left" vertical="center"/>
    </xf>
    <xf numFmtId="172" fontId="34" fillId="2" borderId="14" xfId="0" applyNumberFormat="1" applyFont="1" applyFill="1" applyBorder="1" applyAlignment="1">
      <alignment horizontal="left" vertical="center"/>
    </xf>
    <xf numFmtId="4" fontId="34" fillId="2" borderId="14" xfId="0" applyNumberFormat="1" applyFont="1" applyFill="1" applyBorder="1" applyAlignment="1">
      <alignment horizontal="left" vertical="center"/>
    </xf>
    <xf numFmtId="4" fontId="34" fillId="13" borderId="13" xfId="0" applyNumberFormat="1" applyFont="1" applyFill="1" applyBorder="1" applyAlignment="1">
      <alignment horizontal="left" vertical="center"/>
    </xf>
    <xf numFmtId="4" fontId="34" fillId="13" borderId="14" xfId="0" applyNumberFormat="1" applyFont="1" applyFill="1" applyBorder="1" applyAlignment="1">
      <alignment horizontal="left" vertical="center"/>
    </xf>
    <xf numFmtId="0" fontId="33" fillId="6" borderId="9" xfId="0" applyFont="1" applyFill="1" applyBorder="1" applyAlignment="1">
      <alignment vertical="center"/>
    </xf>
    <xf numFmtId="4" fontId="33" fillId="6" borderId="10" xfId="0" applyNumberFormat="1" applyFont="1" applyFill="1" applyBorder="1" applyAlignment="1">
      <alignment horizontal="left" vertical="center"/>
    </xf>
    <xf numFmtId="2" fontId="21" fillId="3" borderId="0" xfId="0" applyNumberFormat="1" applyFont="1" applyFill="1" applyAlignment="1"/>
    <xf numFmtId="0" fontId="16" fillId="8" borderId="0" xfId="4" applyFont="1" applyFill="1"/>
    <xf numFmtId="167" fontId="16" fillId="8" borderId="0" xfId="4" applyNumberFormat="1" applyFont="1" applyFill="1"/>
    <xf numFmtId="2" fontId="17" fillId="9" borderId="2" xfId="0" applyNumberFormat="1" applyFont="1" applyFill="1" applyBorder="1" applyAlignment="1" applyProtection="1">
      <alignment horizontal="right"/>
      <protection locked="0"/>
    </xf>
    <xf numFmtId="169" fontId="33" fillId="6" borderId="10" xfId="0" applyNumberFormat="1" applyFont="1" applyFill="1" applyBorder="1" applyAlignment="1">
      <alignment horizontal="left" vertical="center"/>
    </xf>
    <xf numFmtId="2" fontId="45" fillId="9" borderId="2" xfId="0" applyNumberFormat="1" applyFont="1" applyFill="1" applyBorder="1" applyAlignment="1" applyProtection="1">
      <alignment horizontal="right"/>
      <protection locked="0"/>
    </xf>
    <xf numFmtId="2" fontId="56" fillId="8" borderId="0" xfId="0" applyNumberFormat="1" applyFont="1" applyFill="1"/>
    <xf numFmtId="10" fontId="30" fillId="4" borderId="0" xfId="5" applyNumberFormat="1" applyFont="1" applyFill="1" applyAlignment="1" applyProtection="1">
      <alignment horizontal="center"/>
      <protection locked="0"/>
    </xf>
    <xf numFmtId="0" fontId="29" fillId="3" borderId="0" xfId="0" applyFont="1" applyFill="1" applyAlignment="1">
      <alignment horizontal="center"/>
    </xf>
    <xf numFmtId="0" fontId="16" fillId="8" borderId="31" xfId="0" applyFont="1" applyFill="1" applyBorder="1"/>
    <xf numFmtId="167" fontId="16" fillId="8" borderId="32" xfId="4" applyNumberFormat="1" applyFont="1" applyFill="1" applyBorder="1"/>
    <xf numFmtId="0" fontId="16" fillId="8" borderId="32" xfId="0" applyFont="1" applyFill="1" applyBorder="1"/>
    <xf numFmtId="0" fontId="15" fillId="8" borderId="33" xfId="0" applyFont="1" applyFill="1" applyBorder="1"/>
    <xf numFmtId="2" fontId="16" fillId="8" borderId="32" xfId="0" applyNumberFormat="1" applyFont="1" applyFill="1" applyBorder="1"/>
    <xf numFmtId="0" fontId="30" fillId="3" borderId="32" xfId="0" applyFont="1" applyFill="1" applyBorder="1"/>
    <xf numFmtId="0" fontId="30" fillId="3" borderId="32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51" fillId="12" borderId="4" xfId="0" applyFont="1" applyFill="1" applyBorder="1"/>
    <xf numFmtId="0" fontId="51" fillId="12" borderId="0" xfId="0" applyFont="1" applyFill="1" applyBorder="1"/>
    <xf numFmtId="0" fontId="51" fillId="12" borderId="27" xfId="0" applyFont="1" applyFill="1" applyBorder="1"/>
    <xf numFmtId="0" fontId="51" fillId="12" borderId="4" xfId="0" applyFont="1" applyFill="1" applyBorder="1" applyAlignment="1">
      <alignment horizontal="left"/>
    </xf>
    <xf numFmtId="0" fontId="51" fillId="12" borderId="0" xfId="0" applyFont="1" applyFill="1" applyBorder="1" applyAlignment="1">
      <alignment horizontal="left"/>
    </xf>
    <xf numFmtId="0" fontId="51" fillId="12" borderId="27" xfId="0" applyFont="1" applyFill="1" applyBorder="1" applyAlignment="1">
      <alignment horizontal="left"/>
    </xf>
    <xf numFmtId="0" fontId="51" fillId="12" borderId="34" xfId="0" applyFont="1" applyFill="1" applyBorder="1"/>
    <xf numFmtId="0" fontId="51" fillId="12" borderId="35" xfId="0" applyFont="1" applyFill="1" applyBorder="1"/>
    <xf numFmtId="0" fontId="51" fillId="12" borderId="36" xfId="0" applyFont="1" applyFill="1" applyBorder="1"/>
    <xf numFmtId="0" fontId="30" fillId="3" borderId="32" xfId="0" applyFont="1" applyFill="1" applyBorder="1" applyProtection="1">
      <protection locked="0"/>
    </xf>
    <xf numFmtId="0" fontId="30" fillId="3" borderId="33" xfId="0" applyFont="1" applyFill="1" applyBorder="1" applyProtection="1">
      <protection locked="0"/>
    </xf>
    <xf numFmtId="0" fontId="29" fillId="3" borderId="0" xfId="0" applyFont="1" applyFill="1" applyAlignment="1">
      <alignment horizontal="center"/>
    </xf>
    <xf numFmtId="0" fontId="51" fillId="12" borderId="37" xfId="0" applyFont="1" applyFill="1" applyBorder="1" applyAlignment="1" applyProtection="1">
      <alignment horizontal="center"/>
      <protection locked="0"/>
    </xf>
    <xf numFmtId="0" fontId="51" fillId="12" borderId="3" xfId="0" applyFont="1" applyFill="1" applyBorder="1" applyAlignment="1" applyProtection="1">
      <alignment horizontal="center"/>
      <protection locked="0"/>
    </xf>
    <xf numFmtId="0" fontId="51" fillId="12" borderId="38" xfId="0" applyFont="1" applyFill="1" applyBorder="1" applyAlignment="1" applyProtection="1">
      <alignment horizontal="center"/>
      <protection locked="0"/>
    </xf>
    <xf numFmtId="0" fontId="51" fillId="12" borderId="4" xfId="0" applyFont="1" applyFill="1" applyBorder="1" applyAlignment="1" applyProtection="1">
      <alignment horizontal="center"/>
      <protection locked="0"/>
    </xf>
    <xf numFmtId="0" fontId="51" fillId="12" borderId="0" xfId="0" applyFont="1" applyFill="1" applyBorder="1" applyAlignment="1" applyProtection="1">
      <alignment horizontal="center"/>
      <protection locked="0"/>
    </xf>
    <xf numFmtId="0" fontId="51" fillId="12" borderId="27" xfId="0" applyFont="1" applyFill="1" applyBorder="1" applyAlignment="1" applyProtection="1">
      <alignment horizontal="center"/>
      <protection locked="0"/>
    </xf>
    <xf numFmtId="0" fontId="29" fillId="6" borderId="1" xfId="0" applyFont="1" applyFill="1" applyBorder="1" applyAlignment="1">
      <alignment horizontal="center"/>
    </xf>
    <xf numFmtId="0" fontId="29" fillId="6" borderId="25" xfId="0" applyFont="1" applyFill="1" applyBorder="1" applyAlignment="1">
      <alignment horizontal="center"/>
    </xf>
    <xf numFmtId="0" fontId="29" fillId="6" borderId="26" xfId="0" applyFont="1" applyFill="1" applyBorder="1" applyAlignment="1">
      <alignment horizontal="center"/>
    </xf>
    <xf numFmtId="0" fontId="21" fillId="6" borderId="34" xfId="0" applyFont="1" applyFill="1" applyBorder="1" applyAlignment="1">
      <alignment horizontal="center"/>
    </xf>
    <xf numFmtId="0" fontId="21" fillId="6" borderId="35" xfId="0" applyFont="1" applyFill="1" applyBorder="1" applyAlignment="1">
      <alignment horizontal="center"/>
    </xf>
    <xf numFmtId="0" fontId="21" fillId="6" borderId="36" xfId="0" applyFont="1" applyFill="1" applyBorder="1" applyAlignment="1">
      <alignment horizontal="center"/>
    </xf>
    <xf numFmtId="2" fontId="53" fillId="12" borderId="4" xfId="0" applyNumberFormat="1" applyFont="1" applyFill="1" applyBorder="1" applyAlignment="1">
      <alignment horizontal="left" wrapText="1"/>
    </xf>
    <xf numFmtId="2" fontId="53" fillId="12" borderId="0" xfId="0" applyNumberFormat="1" applyFont="1" applyFill="1" applyBorder="1" applyAlignment="1">
      <alignment horizontal="left" wrapText="1"/>
    </xf>
    <xf numFmtId="2" fontId="53" fillId="12" borderId="27" xfId="0" applyNumberFormat="1" applyFont="1" applyFill="1" applyBorder="1" applyAlignment="1">
      <alignment horizontal="left" wrapText="1"/>
    </xf>
    <xf numFmtId="0" fontId="51" fillId="12" borderId="4" xfId="0" applyFont="1" applyFill="1" applyBorder="1" applyAlignment="1">
      <alignment horizontal="left"/>
    </xf>
    <xf numFmtId="0" fontId="51" fillId="12" borderId="0" xfId="0" applyFont="1" applyFill="1" applyBorder="1" applyAlignment="1">
      <alignment horizontal="left"/>
    </xf>
    <xf numFmtId="0" fontId="51" fillId="12" borderId="27" xfId="0" applyFont="1" applyFill="1" applyBorder="1" applyAlignment="1">
      <alignment horizontal="left"/>
    </xf>
    <xf numFmtId="0" fontId="51" fillId="12" borderId="37" xfId="0" applyFont="1" applyFill="1" applyBorder="1" applyAlignment="1" applyProtection="1">
      <alignment horizontal="left"/>
      <protection locked="0"/>
    </xf>
    <xf numFmtId="0" fontId="51" fillId="12" borderId="3" xfId="0" applyFont="1" applyFill="1" applyBorder="1" applyAlignment="1" applyProtection="1">
      <alignment horizontal="left"/>
      <protection locked="0"/>
    </xf>
    <xf numFmtId="0" fontId="51" fillId="12" borderId="38" xfId="0" applyFont="1" applyFill="1" applyBorder="1" applyAlignment="1" applyProtection="1">
      <alignment horizontal="left"/>
      <protection locked="0"/>
    </xf>
    <xf numFmtId="165" fontId="39" fillId="3" borderId="0" xfId="0" applyNumberFormat="1" applyFont="1" applyFill="1" applyBorder="1" applyAlignment="1">
      <alignment horizontal="center"/>
    </xf>
    <xf numFmtId="165" fontId="39" fillId="3" borderId="0" xfId="0" applyNumberFormat="1" applyFont="1" applyFill="1" applyAlignment="1">
      <alignment horizontal="center"/>
    </xf>
    <xf numFmtId="2" fontId="27" fillId="13" borderId="1" xfId="0" applyNumberFormat="1" applyFont="1" applyFill="1" applyBorder="1" applyAlignment="1">
      <alignment horizontal="center"/>
    </xf>
    <xf numFmtId="2" fontId="27" fillId="13" borderId="26" xfId="0" applyNumberFormat="1" applyFont="1" applyFill="1" applyBorder="1" applyAlignment="1">
      <alignment horizontal="center"/>
    </xf>
    <xf numFmtId="2" fontId="21" fillId="3" borderId="0" xfId="0" applyNumberFormat="1" applyFont="1" applyFill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46" fillId="8" borderId="3" xfId="0" applyFont="1" applyFill="1" applyBorder="1" applyAlignment="1">
      <alignment horizontal="center"/>
    </xf>
    <xf numFmtId="2" fontId="53" fillId="12" borderId="37" xfId="0" applyNumberFormat="1" applyFont="1" applyFill="1" applyBorder="1" applyAlignment="1" applyProtection="1">
      <alignment horizontal="left" wrapText="1"/>
      <protection locked="0"/>
    </xf>
    <xf numFmtId="2" fontId="53" fillId="12" borderId="3" xfId="0" applyNumberFormat="1" applyFont="1" applyFill="1" applyBorder="1" applyAlignment="1" applyProtection="1">
      <alignment horizontal="left" wrapText="1"/>
      <protection locked="0"/>
    </xf>
    <xf numFmtId="2" fontId="53" fillId="12" borderId="38" xfId="0" applyNumberFormat="1" applyFont="1" applyFill="1" applyBorder="1" applyAlignment="1" applyProtection="1">
      <alignment horizontal="left" wrapText="1"/>
      <protection locked="0"/>
    </xf>
    <xf numFmtId="2" fontId="53" fillId="12" borderId="4" xfId="0" applyNumberFormat="1" applyFont="1" applyFill="1" applyBorder="1" applyAlignment="1" applyProtection="1">
      <alignment horizontal="left" wrapText="1"/>
      <protection locked="0"/>
    </xf>
    <xf numFmtId="2" fontId="53" fillId="12" borderId="0" xfId="0" applyNumberFormat="1" applyFont="1" applyFill="1" applyBorder="1" applyAlignment="1" applyProtection="1">
      <alignment horizontal="left" wrapText="1"/>
      <protection locked="0"/>
    </xf>
    <xf numFmtId="2" fontId="53" fillId="12" borderId="27" xfId="0" applyNumberFormat="1" applyFont="1" applyFill="1" applyBorder="1" applyAlignment="1" applyProtection="1">
      <alignment horizontal="left" wrapText="1"/>
      <protection locked="0"/>
    </xf>
    <xf numFmtId="0" fontId="51" fillId="12" borderId="34" xfId="0" applyFont="1" applyFill="1" applyBorder="1" applyAlignment="1">
      <alignment horizontal="left"/>
    </xf>
    <xf numFmtId="0" fontId="51" fillId="12" borderId="35" xfId="0" applyFont="1" applyFill="1" applyBorder="1" applyAlignment="1">
      <alignment horizontal="left"/>
    </xf>
    <xf numFmtId="0" fontId="51" fillId="12" borderId="36" xfId="0" applyFont="1" applyFill="1" applyBorder="1" applyAlignment="1">
      <alignment horizontal="left"/>
    </xf>
  </cellXfs>
  <cellStyles count="6">
    <cellStyle name="Comma" xfId="3" builtinId="3"/>
    <cellStyle name="Currency" xfId="2" builtinId="4"/>
    <cellStyle name="Normal" xfId="0" builtinId="0"/>
    <cellStyle name="Normal 2" xfId="1" xr:uid="{00000000-0005-0000-0000-000002000000}"/>
    <cellStyle name="Normal 3" xfId="4" xr:uid="{D1C2DDD4-AAF8-43B3-9F60-734D524AE7D8}"/>
    <cellStyle name="Percent" xfId="5" builtinId="5"/>
  </cellStyles>
  <dxfs count="3"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colors>
    <mruColors>
      <color rgb="FFBB8940"/>
      <color rgb="FFB1D9FD"/>
      <color rgb="FF1F3864"/>
      <color rgb="FFFFFF99"/>
      <color rgb="FF545454"/>
      <color rgb="FF161616"/>
      <color rgb="FFF8F8F8"/>
      <color rgb="FFFFFFCC"/>
      <color rgb="FF16EA20"/>
      <color rgb="FFEA2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youtube.com/matitrader/?sub_confirmation=1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eb.facebook.com/matitrader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atitraders/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ndswiss.com/account/online-trading/?utm_source=Referral&amp;utm_medium=Mati%20Trader&amp;utm_campaign=Online%20Trading" TargetMode="External"/><Relationship Id="rId3" Type="http://schemas.openxmlformats.org/officeDocument/2006/relationships/hyperlink" Target="https://www.youtube.com/matitrader/?sub_confirmation=1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eb.facebook.com/matitrader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atitraders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ndswiss.com/account/online-trading/?utm_source=Referral&amp;utm_medium=Mati%20Trader&amp;utm_campaign=Online%20Trading" TargetMode="External"/><Relationship Id="rId3" Type="http://schemas.openxmlformats.org/officeDocument/2006/relationships/hyperlink" Target="https://www.youtube.com/matitrader/?sub_confirmation=1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eb.facebook.com/matitrader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atitraders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ndswiss.com/account/online-trading/?utm_source=Referral&amp;utm_medium=Mati%20Trader&amp;utm_campaign=Online%20Trading" TargetMode="External"/><Relationship Id="rId3" Type="http://schemas.openxmlformats.org/officeDocument/2006/relationships/hyperlink" Target="https://www.youtube.com/matitrader/?sub_confirmation=1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eb.facebook.com/matitrader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atitraders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monandmati.com/wp-content/uploads/2022/02/QuickTradeGuideByTimonandMATITrader.pdf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portal.quicktrade.co.za/links/go/8924" TargetMode="External"/><Relationship Id="rId6" Type="http://schemas.openxmlformats.org/officeDocument/2006/relationships/image" Target="../media/image9.png"/><Relationship Id="rId5" Type="http://schemas.openxmlformats.org/officeDocument/2006/relationships/hyperlink" Target="https://timonandmati.com/" TargetMode="External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monandmati.com/wp-content/uploads/2022/02/QuickTradeGuideByTimonandMATITrader.pdf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portal.quicktrade.co.za/links/go/8924" TargetMode="External"/><Relationship Id="rId6" Type="http://schemas.openxmlformats.org/officeDocument/2006/relationships/image" Target="../media/image9.png"/><Relationship Id="rId5" Type="http://schemas.openxmlformats.org/officeDocument/2006/relationships/hyperlink" Target="https://timonandmati.com/" TargetMode="External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monandmati.com/wp-content/uploads/2022/02/QuickTradeGuideByTimonandMATITrader.pdf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portal.quicktrade.co.za/links/go/8924" TargetMode="External"/><Relationship Id="rId6" Type="http://schemas.openxmlformats.org/officeDocument/2006/relationships/image" Target="../media/image9.png"/><Relationship Id="rId5" Type="http://schemas.openxmlformats.org/officeDocument/2006/relationships/hyperlink" Target="https://timonandmati.com/" TargetMode="Externa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14396</xdr:colOff>
      <xdr:row>0</xdr:row>
      <xdr:rowOff>434222</xdr:rowOff>
    </xdr:from>
    <xdr:ext cx="4843354" cy="3238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089EC7-3E76-4719-B1CC-E5F2DCD721B1}"/>
            </a:ext>
          </a:extLst>
        </xdr:cNvPr>
        <xdr:cNvSpPr txBox="1"/>
      </xdr:nvSpPr>
      <xdr:spPr>
        <a:xfrm>
          <a:off x="115996" y="434222"/>
          <a:ext cx="484335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K 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 (JSE SHARES &amp; JSE ALMI 40 INDEX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)</a:t>
          </a:r>
          <a:endParaRPr lang="en-ZA" sz="1400" b="0">
            <a:solidFill>
              <a:srgbClr val="161616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1</xdr:col>
      <xdr:colOff>30480</xdr:colOff>
      <xdr:row>16</xdr:row>
      <xdr:rowOff>46990</xdr:rowOff>
    </xdr:from>
    <xdr:ext cx="1692910" cy="3238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88020B-FF4E-4056-8E80-872FB7CCDA90}"/>
            </a:ext>
          </a:extLst>
        </xdr:cNvPr>
        <xdr:cNvSpPr txBox="1"/>
      </xdr:nvSpPr>
      <xdr:spPr>
        <a:xfrm>
          <a:off x="132080" y="3761740"/>
          <a:ext cx="1692910" cy="323850"/>
        </a:xfrm>
        <a:prstGeom prst="rect">
          <a:avLst/>
        </a:prstGeom>
        <a:solidFill>
          <a:srgbClr val="54545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ZA" sz="1400" b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CONNECT WITH US:</a:t>
          </a:r>
        </a:p>
      </xdr:txBody>
    </xdr:sp>
    <xdr:clientData/>
  </xdr:oneCellAnchor>
  <xdr:twoCellAnchor editAs="oneCell">
    <xdr:from>
      <xdr:col>1</xdr:col>
      <xdr:colOff>1794511</xdr:colOff>
      <xdr:row>16</xdr:row>
      <xdr:rowOff>19779</xdr:rowOff>
    </xdr:from>
    <xdr:to>
      <xdr:col>1</xdr:col>
      <xdr:colOff>2189191</xdr:colOff>
      <xdr:row>17</xdr:row>
      <xdr:rowOff>194635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4E905-1532-4044-8578-4A0EA840C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111" y="3734529"/>
          <a:ext cx="394680" cy="390756"/>
        </a:xfrm>
        <a:prstGeom prst="rect">
          <a:avLst/>
        </a:prstGeom>
      </xdr:spPr>
    </xdr:pic>
    <xdr:clientData/>
  </xdr:twoCellAnchor>
  <xdr:twoCellAnchor editAs="oneCell">
    <xdr:from>
      <xdr:col>1</xdr:col>
      <xdr:colOff>2233930</xdr:colOff>
      <xdr:row>16</xdr:row>
      <xdr:rowOff>21057</xdr:rowOff>
    </xdr:from>
    <xdr:to>
      <xdr:col>1</xdr:col>
      <xdr:colOff>2634778</xdr:colOff>
      <xdr:row>17</xdr:row>
      <xdr:rowOff>201811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2C7502-DFD9-418B-95B6-9C207AEE5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530" y="3735807"/>
          <a:ext cx="400848" cy="396654"/>
        </a:xfrm>
        <a:prstGeom prst="rect">
          <a:avLst/>
        </a:prstGeom>
      </xdr:spPr>
    </xdr:pic>
    <xdr:clientData/>
  </xdr:twoCellAnchor>
  <xdr:twoCellAnchor editAs="oneCell">
    <xdr:from>
      <xdr:col>1</xdr:col>
      <xdr:colOff>2679700</xdr:colOff>
      <xdr:row>16</xdr:row>
      <xdr:rowOff>28343</xdr:rowOff>
    </xdr:from>
    <xdr:to>
      <xdr:col>1</xdr:col>
      <xdr:colOff>3125771</xdr:colOff>
      <xdr:row>17</xdr:row>
      <xdr:rowOff>203200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909988-DADF-4962-9012-C5EF43511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3743093"/>
          <a:ext cx="446071" cy="3907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2336800</xdr:colOff>
      <xdr:row>0</xdr:row>
      <xdr:rowOff>479221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F6EA0E-0807-422C-A014-5FF483C2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400"/>
          <a:ext cx="2298700" cy="453821"/>
        </a:xfrm>
        <a:prstGeom prst="rect">
          <a:avLst/>
        </a:prstGeom>
      </xdr:spPr>
    </xdr:pic>
    <xdr:clientData/>
  </xdr:twoCellAnchor>
  <xdr:twoCellAnchor editAs="oneCell">
    <xdr:from>
      <xdr:col>3</xdr:col>
      <xdr:colOff>120651</xdr:colOff>
      <xdr:row>13</xdr:row>
      <xdr:rowOff>168589</xdr:rowOff>
    </xdr:from>
    <xdr:to>
      <xdr:col>4</xdr:col>
      <xdr:colOff>1225551</xdr:colOff>
      <xdr:row>16</xdr:row>
      <xdr:rowOff>25439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8BE255A-1FD0-0334-88AA-C82C318B4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601" y="3210239"/>
          <a:ext cx="2146300" cy="52995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1225551</xdr:colOff>
      <xdr:row>13</xdr:row>
      <xdr:rowOff>171450</xdr:rowOff>
    </xdr:from>
    <xdr:to>
      <xdr:col>6</xdr:col>
      <xdr:colOff>596901</xdr:colOff>
      <xdr:row>16</xdr:row>
      <xdr:rowOff>26241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168F21E-519F-C555-9B61-88542E217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901" y="3213100"/>
          <a:ext cx="1460500" cy="527891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86363</xdr:colOff>
      <xdr:row>0</xdr:row>
      <xdr:rowOff>434222</xdr:rowOff>
    </xdr:from>
    <xdr:ext cx="5389454" cy="3238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0C2979-2A9D-410A-A6E3-741FE8B00EA8}"/>
            </a:ext>
          </a:extLst>
        </xdr:cNvPr>
        <xdr:cNvSpPr txBox="1"/>
      </xdr:nvSpPr>
      <xdr:spPr>
        <a:xfrm>
          <a:off x="86363" y="434222"/>
          <a:ext cx="538945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K 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 (INTERNATIONAL SHARES)</a:t>
          </a:r>
        </a:p>
      </xdr:txBody>
    </xdr:sp>
    <xdr:clientData/>
  </xdr:oneCellAnchor>
  <xdr:oneCellAnchor>
    <xdr:from>
      <xdr:col>1</xdr:col>
      <xdr:colOff>30480</xdr:colOff>
      <xdr:row>18</xdr:row>
      <xdr:rowOff>46990</xdr:rowOff>
    </xdr:from>
    <xdr:ext cx="1692910" cy="3238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426609-D231-473D-9F22-25E73B4AFA02}"/>
            </a:ext>
          </a:extLst>
        </xdr:cNvPr>
        <xdr:cNvSpPr txBox="1"/>
      </xdr:nvSpPr>
      <xdr:spPr>
        <a:xfrm>
          <a:off x="132080" y="4199890"/>
          <a:ext cx="1692910" cy="323850"/>
        </a:xfrm>
        <a:prstGeom prst="rect">
          <a:avLst/>
        </a:prstGeom>
        <a:solidFill>
          <a:srgbClr val="54545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ZA" sz="1400" b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CONNECT WITH US:</a:t>
          </a:r>
        </a:p>
      </xdr:txBody>
    </xdr:sp>
    <xdr:clientData/>
  </xdr:oneCellAnchor>
  <xdr:twoCellAnchor editAs="oneCell">
    <xdr:from>
      <xdr:col>1</xdr:col>
      <xdr:colOff>1794511</xdr:colOff>
      <xdr:row>18</xdr:row>
      <xdr:rowOff>19779</xdr:rowOff>
    </xdr:from>
    <xdr:to>
      <xdr:col>1</xdr:col>
      <xdr:colOff>2189191</xdr:colOff>
      <xdr:row>19</xdr:row>
      <xdr:rowOff>181935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A021B-140F-4234-9DAB-43B7F3A5F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111" y="4172679"/>
          <a:ext cx="394680" cy="390756"/>
        </a:xfrm>
        <a:prstGeom prst="rect">
          <a:avLst/>
        </a:prstGeom>
      </xdr:spPr>
    </xdr:pic>
    <xdr:clientData/>
  </xdr:twoCellAnchor>
  <xdr:twoCellAnchor editAs="oneCell">
    <xdr:from>
      <xdr:col>1</xdr:col>
      <xdr:colOff>2233930</xdr:colOff>
      <xdr:row>18</xdr:row>
      <xdr:rowOff>21057</xdr:rowOff>
    </xdr:from>
    <xdr:to>
      <xdr:col>1</xdr:col>
      <xdr:colOff>2634778</xdr:colOff>
      <xdr:row>19</xdr:row>
      <xdr:rowOff>189111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F84B3-3836-49F4-9E0E-876E4159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530" y="4173957"/>
          <a:ext cx="400848" cy="396654"/>
        </a:xfrm>
        <a:prstGeom prst="rect">
          <a:avLst/>
        </a:prstGeom>
      </xdr:spPr>
    </xdr:pic>
    <xdr:clientData/>
  </xdr:twoCellAnchor>
  <xdr:twoCellAnchor editAs="oneCell">
    <xdr:from>
      <xdr:col>1</xdr:col>
      <xdr:colOff>2679700</xdr:colOff>
      <xdr:row>18</xdr:row>
      <xdr:rowOff>28343</xdr:rowOff>
    </xdr:from>
    <xdr:to>
      <xdr:col>1</xdr:col>
      <xdr:colOff>3125771</xdr:colOff>
      <xdr:row>19</xdr:row>
      <xdr:rowOff>190500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90268F-61CC-4373-80A5-D672FBE8B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4181243"/>
          <a:ext cx="446071" cy="3907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2336800</xdr:colOff>
      <xdr:row>0</xdr:row>
      <xdr:rowOff>479221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555208-8A7C-4E7E-8A97-7C2D4015F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400"/>
          <a:ext cx="2298700" cy="453821"/>
        </a:xfrm>
        <a:prstGeom prst="rect">
          <a:avLst/>
        </a:prstGeom>
      </xdr:spPr>
    </xdr:pic>
    <xdr:clientData/>
  </xdr:twoCellAnchor>
  <xdr:twoCellAnchor>
    <xdr:from>
      <xdr:col>4</xdr:col>
      <xdr:colOff>105833</xdr:colOff>
      <xdr:row>15</xdr:row>
      <xdr:rowOff>136918</xdr:rowOff>
    </xdr:from>
    <xdr:to>
      <xdr:col>9</xdr:col>
      <xdr:colOff>43745</xdr:colOff>
      <xdr:row>18</xdr:row>
      <xdr:rowOff>14897</xdr:rowOff>
    </xdr:to>
    <xdr:grpSp>
      <xdr:nvGrpSpPr>
        <xdr:cNvPr id="10" name="Group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F6248E-0C61-ABE8-FDDB-D71A3776DD05}"/>
            </a:ext>
          </a:extLst>
        </xdr:cNvPr>
        <xdr:cNvGrpSpPr/>
      </xdr:nvGrpSpPr>
      <xdr:grpSpPr>
        <a:xfrm>
          <a:off x="6208183" y="3654818"/>
          <a:ext cx="3608212" cy="525679"/>
          <a:chOff x="6208889" y="3664696"/>
          <a:chExt cx="3606800" cy="53414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02AC8A9-A8C0-4152-A335-5A930B7A18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08889" y="3668891"/>
            <a:ext cx="2146300" cy="529950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274A3CD2-56F0-493E-B120-8755A1221E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55189" y="3664696"/>
            <a:ext cx="1460500" cy="527891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86362</xdr:colOff>
      <xdr:row>0</xdr:row>
      <xdr:rowOff>434222</xdr:rowOff>
    </xdr:from>
    <xdr:ext cx="5660387" cy="3238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2F0516-74E7-44DE-ACAB-836C7D870A53}"/>
            </a:ext>
          </a:extLst>
        </xdr:cNvPr>
        <xdr:cNvSpPr txBox="1"/>
      </xdr:nvSpPr>
      <xdr:spPr>
        <a:xfrm>
          <a:off x="86362" y="434222"/>
          <a:ext cx="5660387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K 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 (INDICES, COMMODITIES &amp; CRYPTO-CURRENCIES)</a:t>
          </a:r>
        </a:p>
      </xdr:txBody>
    </xdr:sp>
    <xdr:clientData/>
  </xdr:oneCellAnchor>
  <xdr:oneCellAnchor>
    <xdr:from>
      <xdr:col>1</xdr:col>
      <xdr:colOff>30480</xdr:colOff>
      <xdr:row>18</xdr:row>
      <xdr:rowOff>46990</xdr:rowOff>
    </xdr:from>
    <xdr:ext cx="1692910" cy="3238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73D78B-DFCD-4AB3-9C47-A97562C0DCE4}"/>
            </a:ext>
          </a:extLst>
        </xdr:cNvPr>
        <xdr:cNvSpPr txBox="1"/>
      </xdr:nvSpPr>
      <xdr:spPr>
        <a:xfrm>
          <a:off x="132080" y="4199890"/>
          <a:ext cx="1692910" cy="323850"/>
        </a:xfrm>
        <a:prstGeom prst="rect">
          <a:avLst/>
        </a:prstGeom>
        <a:solidFill>
          <a:srgbClr val="54545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ZA" sz="1400" b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CONNECT WITH US:</a:t>
          </a:r>
        </a:p>
      </xdr:txBody>
    </xdr:sp>
    <xdr:clientData/>
  </xdr:oneCellAnchor>
  <xdr:twoCellAnchor editAs="oneCell">
    <xdr:from>
      <xdr:col>1</xdr:col>
      <xdr:colOff>1794511</xdr:colOff>
      <xdr:row>18</xdr:row>
      <xdr:rowOff>19779</xdr:rowOff>
    </xdr:from>
    <xdr:to>
      <xdr:col>1</xdr:col>
      <xdr:colOff>2189191</xdr:colOff>
      <xdr:row>19</xdr:row>
      <xdr:rowOff>181935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7A6B9-28CB-462F-B888-73EF7D715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111" y="4172679"/>
          <a:ext cx="394680" cy="390756"/>
        </a:xfrm>
        <a:prstGeom prst="rect">
          <a:avLst/>
        </a:prstGeom>
      </xdr:spPr>
    </xdr:pic>
    <xdr:clientData/>
  </xdr:twoCellAnchor>
  <xdr:twoCellAnchor editAs="oneCell">
    <xdr:from>
      <xdr:col>1</xdr:col>
      <xdr:colOff>2233930</xdr:colOff>
      <xdr:row>18</xdr:row>
      <xdr:rowOff>21057</xdr:rowOff>
    </xdr:from>
    <xdr:to>
      <xdr:col>1</xdr:col>
      <xdr:colOff>2634778</xdr:colOff>
      <xdr:row>19</xdr:row>
      <xdr:rowOff>189111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E98D3A-D8F1-4A73-A2B6-208337731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530" y="4173957"/>
          <a:ext cx="400848" cy="396654"/>
        </a:xfrm>
        <a:prstGeom prst="rect">
          <a:avLst/>
        </a:prstGeom>
      </xdr:spPr>
    </xdr:pic>
    <xdr:clientData/>
  </xdr:twoCellAnchor>
  <xdr:twoCellAnchor editAs="oneCell">
    <xdr:from>
      <xdr:col>1</xdr:col>
      <xdr:colOff>2679700</xdr:colOff>
      <xdr:row>18</xdr:row>
      <xdr:rowOff>28343</xdr:rowOff>
    </xdr:from>
    <xdr:to>
      <xdr:col>1</xdr:col>
      <xdr:colOff>3125771</xdr:colOff>
      <xdr:row>19</xdr:row>
      <xdr:rowOff>190500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43E078-9731-48F3-AFCC-14C8BB29F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4181243"/>
          <a:ext cx="446071" cy="3907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2336800</xdr:colOff>
      <xdr:row>0</xdr:row>
      <xdr:rowOff>479221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99EE17-1CE9-4BDA-9AB8-561FB0FCC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400"/>
          <a:ext cx="2298700" cy="453821"/>
        </a:xfrm>
        <a:prstGeom prst="rect">
          <a:avLst/>
        </a:prstGeom>
      </xdr:spPr>
    </xdr:pic>
    <xdr:clientData/>
  </xdr:twoCellAnchor>
  <xdr:twoCellAnchor>
    <xdr:from>
      <xdr:col>3</xdr:col>
      <xdr:colOff>527050</xdr:colOff>
      <xdr:row>15</xdr:row>
      <xdr:rowOff>190500</xdr:rowOff>
    </xdr:from>
    <xdr:to>
      <xdr:col>9</xdr:col>
      <xdr:colOff>31750</xdr:colOff>
      <xdr:row>18</xdr:row>
      <xdr:rowOff>76945</xdr:rowOff>
    </xdr:to>
    <xdr:grpSp>
      <xdr:nvGrpSpPr>
        <xdr:cNvPr id="10" name="Group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8A1292D-0F37-5709-37F8-34E7E3FD0ED9}"/>
            </a:ext>
          </a:extLst>
        </xdr:cNvPr>
        <xdr:cNvGrpSpPr/>
      </xdr:nvGrpSpPr>
      <xdr:grpSpPr>
        <a:xfrm>
          <a:off x="5588000" y="3848100"/>
          <a:ext cx="3790950" cy="534145"/>
          <a:chOff x="5588000" y="3848100"/>
          <a:chExt cx="3606800" cy="53414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D33A519-CDDF-4970-8D6A-6150EDD3C4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88000" y="3852295"/>
            <a:ext cx="2146300" cy="529950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E748BCBF-D683-446A-9A12-D67DFA0266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3848100"/>
            <a:ext cx="1460500" cy="527891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87608</xdr:colOff>
      <xdr:row>0</xdr:row>
      <xdr:rowOff>434222</xdr:rowOff>
    </xdr:from>
    <xdr:ext cx="5389454" cy="3238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FD3EA6-68D2-4D1C-A188-96C20565E765}"/>
            </a:ext>
          </a:extLst>
        </xdr:cNvPr>
        <xdr:cNvSpPr txBox="1"/>
      </xdr:nvSpPr>
      <xdr:spPr>
        <a:xfrm>
          <a:off x="87608" y="434222"/>
          <a:ext cx="538945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K 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 (FOREX - CURRENCY PAIRS)</a:t>
          </a:r>
        </a:p>
      </xdr:txBody>
    </xdr:sp>
    <xdr:clientData/>
  </xdr:oneCellAnchor>
  <xdr:oneCellAnchor>
    <xdr:from>
      <xdr:col>1</xdr:col>
      <xdr:colOff>30480</xdr:colOff>
      <xdr:row>20</xdr:row>
      <xdr:rowOff>46990</xdr:rowOff>
    </xdr:from>
    <xdr:ext cx="1692910" cy="3238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69C4A1-79E3-4B7C-AE64-A1A1E4E59BEC}"/>
            </a:ext>
          </a:extLst>
        </xdr:cNvPr>
        <xdr:cNvSpPr txBox="1"/>
      </xdr:nvSpPr>
      <xdr:spPr>
        <a:xfrm>
          <a:off x="132080" y="4199890"/>
          <a:ext cx="1692910" cy="323850"/>
        </a:xfrm>
        <a:prstGeom prst="rect">
          <a:avLst/>
        </a:prstGeom>
        <a:solidFill>
          <a:srgbClr val="54545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ZA" sz="1400" b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CONNECT WITH US:</a:t>
          </a:r>
        </a:p>
      </xdr:txBody>
    </xdr:sp>
    <xdr:clientData/>
  </xdr:oneCellAnchor>
  <xdr:twoCellAnchor editAs="oneCell">
    <xdr:from>
      <xdr:col>1</xdr:col>
      <xdr:colOff>1794511</xdr:colOff>
      <xdr:row>20</xdr:row>
      <xdr:rowOff>19779</xdr:rowOff>
    </xdr:from>
    <xdr:to>
      <xdr:col>1</xdr:col>
      <xdr:colOff>2189191</xdr:colOff>
      <xdr:row>21</xdr:row>
      <xdr:rowOff>204347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D80EA-8774-402E-BE32-54403D51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111" y="4172679"/>
          <a:ext cx="394680" cy="390756"/>
        </a:xfrm>
        <a:prstGeom prst="rect">
          <a:avLst/>
        </a:prstGeom>
      </xdr:spPr>
    </xdr:pic>
    <xdr:clientData/>
  </xdr:twoCellAnchor>
  <xdr:twoCellAnchor editAs="oneCell">
    <xdr:from>
      <xdr:col>1</xdr:col>
      <xdr:colOff>2233930</xdr:colOff>
      <xdr:row>20</xdr:row>
      <xdr:rowOff>21057</xdr:rowOff>
    </xdr:from>
    <xdr:to>
      <xdr:col>1</xdr:col>
      <xdr:colOff>2634778</xdr:colOff>
      <xdr:row>22</xdr:row>
      <xdr:rowOff>2347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FEF27F-CCA4-4CEF-96A1-F3828D88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530" y="4173957"/>
          <a:ext cx="400848" cy="396654"/>
        </a:xfrm>
        <a:prstGeom prst="rect">
          <a:avLst/>
        </a:prstGeom>
      </xdr:spPr>
    </xdr:pic>
    <xdr:clientData/>
  </xdr:twoCellAnchor>
  <xdr:twoCellAnchor editAs="oneCell">
    <xdr:from>
      <xdr:col>1</xdr:col>
      <xdr:colOff>2679700</xdr:colOff>
      <xdr:row>20</xdr:row>
      <xdr:rowOff>28343</xdr:rowOff>
    </xdr:from>
    <xdr:to>
      <xdr:col>1</xdr:col>
      <xdr:colOff>3125771</xdr:colOff>
      <xdr:row>22</xdr:row>
      <xdr:rowOff>3736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093738-CFFF-40FC-8370-66A66C3C6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4181243"/>
          <a:ext cx="446071" cy="3907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2336800</xdr:colOff>
      <xdr:row>0</xdr:row>
      <xdr:rowOff>479221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A3EE77-5107-4085-AC73-966AE1BF3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400"/>
          <a:ext cx="2298700" cy="453821"/>
        </a:xfrm>
        <a:prstGeom prst="rect">
          <a:avLst/>
        </a:prstGeom>
      </xdr:spPr>
    </xdr:pic>
    <xdr:clientData/>
  </xdr:twoCellAnchor>
  <xdr:twoCellAnchor>
    <xdr:from>
      <xdr:col>3</xdr:col>
      <xdr:colOff>747058</xdr:colOff>
      <xdr:row>11</xdr:row>
      <xdr:rowOff>156882</xdr:rowOff>
    </xdr:from>
    <xdr:to>
      <xdr:col>10</xdr:col>
      <xdr:colOff>409387</xdr:colOff>
      <xdr:row>13</xdr:row>
      <xdr:rowOff>227850</xdr:rowOff>
    </xdr:to>
    <xdr:grpSp>
      <xdr:nvGrpSpPr>
        <xdr:cNvPr id="10" name="Group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1624DA6-4FEE-393F-8788-DE2633F2FD85}"/>
            </a:ext>
          </a:extLst>
        </xdr:cNvPr>
        <xdr:cNvGrpSpPr/>
      </xdr:nvGrpSpPr>
      <xdr:grpSpPr>
        <a:xfrm>
          <a:off x="5458758" y="2747682"/>
          <a:ext cx="3605679" cy="528168"/>
          <a:chOff x="5460999" y="2749176"/>
          <a:chExt cx="3606800" cy="53414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7979D1E-16BC-42F4-A798-028D3858CF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60999" y="2753371"/>
            <a:ext cx="2146300" cy="529950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3ECE9A7E-1B97-4E8D-B1D3-966E947AF6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07299" y="2749176"/>
            <a:ext cx="1460500" cy="527891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420687</xdr:colOff>
      <xdr:row>0</xdr:row>
      <xdr:rowOff>1191700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1FC2A7-EDA7-41DA-9804-C81ACA06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03000" cy="1191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1214439</xdr:rowOff>
    </xdr:from>
    <xdr:to>
      <xdr:col>42</xdr:col>
      <xdr:colOff>365126</xdr:colOff>
      <xdr:row>1</xdr:row>
      <xdr:rowOff>599722</xdr:rowOff>
    </xdr:to>
    <xdr:sp macro="" textlink="">
      <xdr:nvSpPr>
        <xdr:cNvPr id="7" name="TextBox 16">
          <a:extLst>
            <a:ext uri="{FF2B5EF4-FFF2-40B4-BE49-F238E27FC236}">
              <a16:creationId xmlns:a16="http://schemas.microsoft.com/office/drawing/2014/main" id="{101CF6E4-6796-4560-915D-55781B438E75}"/>
            </a:ext>
          </a:extLst>
        </xdr:cNvPr>
        <xdr:cNvSpPr txBox="1"/>
      </xdr:nvSpPr>
      <xdr:spPr>
        <a:xfrm>
          <a:off x="0" y="1214439"/>
          <a:ext cx="31543626" cy="617183"/>
        </a:xfrm>
        <a:prstGeom prst="rect">
          <a:avLst/>
        </a:prstGeom>
        <a:solidFill>
          <a:srgbClr val="000000"/>
        </a:solidFill>
        <a:ln w="28575">
          <a:solidFill>
            <a:srgbClr val="BB8940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8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   FOREX RISK</a:t>
          </a:r>
          <a:r>
            <a:rPr lang="en-US" sz="24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28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</a:t>
          </a:r>
          <a:r>
            <a:rPr lang="en-US" sz="24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ALCULATOR </a:t>
          </a:r>
          <a:endParaRPr lang="en-ZA" sz="2400">
            <a:solidFill>
              <a:schemeClr val="bg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6</xdr:col>
      <xdr:colOff>391608</xdr:colOff>
      <xdr:row>0</xdr:row>
      <xdr:rowOff>1</xdr:rowOff>
    </xdr:from>
    <xdr:to>
      <xdr:col>8</xdr:col>
      <xdr:colOff>870857</xdr:colOff>
      <xdr:row>1</xdr:row>
      <xdr:rowOff>611188</xdr:rowOff>
    </xdr:to>
    <xdr:pic>
      <xdr:nvPicPr>
        <xdr:cNvPr id="8" name="Pictur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2F815D-CF42-473E-8ECA-FA6849D47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679" y="1"/>
          <a:ext cx="1803678" cy="1844901"/>
        </a:xfrm>
        <a:prstGeom prst="rect">
          <a:avLst/>
        </a:prstGeom>
      </xdr:spPr>
    </xdr:pic>
    <xdr:clientData/>
  </xdr:twoCellAnchor>
  <xdr:twoCellAnchor editAs="oneCell">
    <xdr:from>
      <xdr:col>2</xdr:col>
      <xdr:colOff>2822362</xdr:colOff>
      <xdr:row>0</xdr:row>
      <xdr:rowOff>293131</xdr:rowOff>
    </xdr:from>
    <xdr:to>
      <xdr:col>4</xdr:col>
      <xdr:colOff>260848</xdr:colOff>
      <xdr:row>0</xdr:row>
      <xdr:rowOff>1198562</xdr:rowOff>
    </xdr:to>
    <xdr:pic>
      <xdr:nvPicPr>
        <xdr:cNvPr id="9" name="Pictur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063DEE-0BCA-419C-A89D-C6EB3EAF3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925" y="293131"/>
          <a:ext cx="2756611" cy="905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689201</xdr:colOff>
      <xdr:row>0</xdr:row>
      <xdr:rowOff>1191700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45479-C4E2-4F0D-9D11-F671F641D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9187" cy="1191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1214439</xdr:rowOff>
    </xdr:from>
    <xdr:to>
      <xdr:col>43</xdr:col>
      <xdr:colOff>365126</xdr:colOff>
      <xdr:row>1</xdr:row>
      <xdr:rowOff>599722</xdr:rowOff>
    </xdr:to>
    <xdr:sp macro="" textlink="">
      <xdr:nvSpPr>
        <xdr:cNvPr id="3" name="TextBox 16">
          <a:extLst>
            <a:ext uri="{FF2B5EF4-FFF2-40B4-BE49-F238E27FC236}">
              <a16:creationId xmlns:a16="http://schemas.microsoft.com/office/drawing/2014/main" id="{911BDC3A-3EB6-4183-8C7F-0CF7E2FEC825}"/>
            </a:ext>
          </a:extLst>
        </xdr:cNvPr>
        <xdr:cNvSpPr txBox="1"/>
      </xdr:nvSpPr>
      <xdr:spPr>
        <a:xfrm>
          <a:off x="0" y="1214439"/>
          <a:ext cx="30876876" cy="617183"/>
        </a:xfrm>
        <a:prstGeom prst="rect">
          <a:avLst/>
        </a:prstGeom>
        <a:solidFill>
          <a:srgbClr val="000000"/>
        </a:solidFill>
        <a:ln w="28575">
          <a:solidFill>
            <a:srgbClr val="BB8940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8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   INDICES &amp; COMMODITIES CALCULATOR</a:t>
          </a:r>
          <a:r>
            <a:rPr lang="en-US" sz="24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endParaRPr lang="en-ZA" sz="2400">
            <a:solidFill>
              <a:schemeClr val="bg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7</xdr:col>
      <xdr:colOff>436965</xdr:colOff>
      <xdr:row>0</xdr:row>
      <xdr:rowOff>1</xdr:rowOff>
    </xdr:from>
    <xdr:to>
      <xdr:col>8</xdr:col>
      <xdr:colOff>1437821</xdr:colOff>
      <xdr:row>1</xdr:row>
      <xdr:rowOff>611188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AEAC01-545C-4BA8-BF7B-0F340DE9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7894" y="1"/>
          <a:ext cx="1808213" cy="1844901"/>
        </a:xfrm>
        <a:prstGeom prst="rect">
          <a:avLst/>
        </a:prstGeom>
      </xdr:spPr>
    </xdr:pic>
    <xdr:clientData/>
  </xdr:twoCellAnchor>
  <xdr:twoCellAnchor editAs="oneCell">
    <xdr:from>
      <xdr:col>2</xdr:col>
      <xdr:colOff>2822362</xdr:colOff>
      <xdr:row>0</xdr:row>
      <xdr:rowOff>293131</xdr:rowOff>
    </xdr:from>
    <xdr:to>
      <xdr:col>4</xdr:col>
      <xdr:colOff>260848</xdr:colOff>
      <xdr:row>0</xdr:row>
      <xdr:rowOff>1198562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C295DA-0996-4C4F-868C-99BF33DC2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162" y="293131"/>
          <a:ext cx="2753436" cy="9054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496887</xdr:colOff>
      <xdr:row>0</xdr:row>
      <xdr:rowOff>1191700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1EEFC-88E2-4404-A50B-B5BD898A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9187" cy="1191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1214439</xdr:rowOff>
    </xdr:from>
    <xdr:to>
      <xdr:col>42</xdr:col>
      <xdr:colOff>365126</xdr:colOff>
      <xdr:row>1</xdr:row>
      <xdr:rowOff>599722</xdr:rowOff>
    </xdr:to>
    <xdr:sp macro="" textlink="">
      <xdr:nvSpPr>
        <xdr:cNvPr id="3" name="TextBox 16">
          <a:extLst>
            <a:ext uri="{FF2B5EF4-FFF2-40B4-BE49-F238E27FC236}">
              <a16:creationId xmlns:a16="http://schemas.microsoft.com/office/drawing/2014/main" id="{A9FE1612-E925-41D9-9803-496A1F243B74}"/>
            </a:ext>
          </a:extLst>
        </xdr:cNvPr>
        <xdr:cNvSpPr txBox="1"/>
      </xdr:nvSpPr>
      <xdr:spPr>
        <a:xfrm>
          <a:off x="0" y="1214439"/>
          <a:ext cx="31543626" cy="617183"/>
        </a:xfrm>
        <a:prstGeom prst="rect">
          <a:avLst/>
        </a:prstGeom>
        <a:solidFill>
          <a:srgbClr val="000000"/>
        </a:solidFill>
        <a:ln w="28575">
          <a:solidFill>
            <a:srgbClr val="BB8940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8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   INTERNATIONAL SHARES CALCULATOR</a:t>
          </a:r>
          <a:r>
            <a:rPr lang="en-US" sz="2400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endParaRPr lang="en-ZA" sz="2400">
            <a:solidFill>
              <a:schemeClr val="bg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536751</xdr:colOff>
      <xdr:row>0</xdr:row>
      <xdr:rowOff>1</xdr:rowOff>
    </xdr:from>
    <xdr:to>
      <xdr:col>9</xdr:col>
      <xdr:colOff>1409700</xdr:colOff>
      <xdr:row>1</xdr:row>
      <xdr:rowOff>611188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B4415B-3D1F-459F-A318-A8B2BDEF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3601" y="1"/>
          <a:ext cx="1806399" cy="1843087"/>
        </a:xfrm>
        <a:prstGeom prst="rect">
          <a:avLst/>
        </a:prstGeom>
      </xdr:spPr>
    </xdr:pic>
    <xdr:clientData/>
  </xdr:twoCellAnchor>
  <xdr:twoCellAnchor editAs="oneCell">
    <xdr:from>
      <xdr:col>2</xdr:col>
      <xdr:colOff>2822362</xdr:colOff>
      <xdr:row>0</xdr:row>
      <xdr:rowOff>293131</xdr:rowOff>
    </xdr:from>
    <xdr:to>
      <xdr:col>4</xdr:col>
      <xdr:colOff>260848</xdr:colOff>
      <xdr:row>0</xdr:row>
      <xdr:rowOff>1198562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03D2E7-4701-4E75-935D-83900D1A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162" y="293131"/>
          <a:ext cx="2753436" cy="90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5061-B7ED-41AB-9F26-2D691EEEC38A}">
  <dimension ref="A1:T85"/>
  <sheetViews>
    <sheetView showGridLines="0" tabSelected="1" zoomScaleNormal="100" workbookViewId="0">
      <selection activeCell="E7" sqref="E7"/>
    </sheetView>
  </sheetViews>
  <sheetFormatPr defaultColWidth="9.1796875" defaultRowHeight="16.5" x14ac:dyDescent="0.45"/>
  <cols>
    <col min="1" max="1" width="1.453125" style="67" customWidth="1"/>
    <col min="2" max="2" width="49.90625" style="67" bestFit="1" customWidth="1"/>
    <col min="3" max="3" width="17.453125" style="72" customWidth="1"/>
    <col min="4" max="4" width="14.90625" style="72" customWidth="1"/>
    <col min="5" max="5" width="20" style="67" customWidth="1"/>
    <col min="6" max="6" width="9.90625" style="67" customWidth="1"/>
    <col min="7" max="7" width="9.1796875" style="67"/>
    <col min="8" max="8" width="13.08984375" style="67" customWidth="1"/>
    <col min="9" max="9" width="5" style="67" customWidth="1"/>
    <col min="10" max="10" width="9.1796875" style="67" customWidth="1"/>
    <col min="11" max="16384" width="9.1796875" style="67"/>
  </cols>
  <sheetData>
    <row r="1" spans="1:20" s="61" customFormat="1" ht="44" customHeight="1" x14ac:dyDescent="0.4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20" s="61" customFormat="1" ht="17.5" customHeight="1" thickBot="1" x14ac:dyDescent="0.5">
      <c r="A2" s="75"/>
      <c r="B2" s="75"/>
      <c r="C2" s="75"/>
      <c r="D2" s="75"/>
      <c r="E2" s="75"/>
      <c r="I2" s="75"/>
      <c r="J2" s="102"/>
      <c r="K2" s="96" t="s">
        <v>37</v>
      </c>
      <c r="L2" s="68" t="s">
        <v>38</v>
      </c>
      <c r="M2" s="68" t="s">
        <v>17</v>
      </c>
      <c r="N2" s="76"/>
      <c r="O2" s="76"/>
      <c r="P2" s="76"/>
      <c r="Q2" s="76"/>
      <c r="R2" s="76"/>
      <c r="S2" s="76"/>
      <c r="T2" s="76"/>
    </row>
    <row r="3" spans="1:20" s="61" customFormat="1" ht="17.5" customHeight="1" x14ac:dyDescent="0.45">
      <c r="B3" s="87" t="s">
        <v>3</v>
      </c>
      <c r="C3" s="142">
        <v>500000</v>
      </c>
      <c r="D3" s="75"/>
      <c r="E3" s="62"/>
      <c r="J3" s="76"/>
      <c r="K3" s="68" t="s">
        <v>14</v>
      </c>
      <c r="L3" s="68" t="s">
        <v>14</v>
      </c>
      <c r="M3" s="68" t="s">
        <v>24</v>
      </c>
      <c r="N3" s="76"/>
      <c r="O3" s="76"/>
      <c r="P3" s="76"/>
      <c r="Q3" s="76"/>
      <c r="R3" s="76"/>
      <c r="S3" s="76"/>
      <c r="T3" s="76"/>
    </row>
    <row r="4" spans="1:20" s="61" customFormat="1" x14ac:dyDescent="0.45">
      <c r="B4" s="89" t="s">
        <v>7</v>
      </c>
      <c r="C4" s="90">
        <v>0.02</v>
      </c>
      <c r="D4" s="75"/>
      <c r="E4" s="62"/>
      <c r="J4" s="76"/>
      <c r="K4" s="68" t="s">
        <v>39</v>
      </c>
      <c r="L4" s="68" t="s">
        <v>39</v>
      </c>
      <c r="M4" s="68"/>
      <c r="N4" s="76"/>
      <c r="O4" s="76"/>
      <c r="P4" s="76"/>
      <c r="Q4" s="76"/>
      <c r="R4" s="76"/>
      <c r="S4" s="76"/>
      <c r="T4" s="76"/>
    </row>
    <row r="5" spans="1:20" s="61" customFormat="1" ht="17" thickBot="1" x14ac:dyDescent="0.5">
      <c r="B5" s="91" t="s">
        <v>0</v>
      </c>
      <c r="C5" s="143">
        <f>C3*C4</f>
        <v>10000</v>
      </c>
      <c r="D5" s="75"/>
      <c r="E5" s="62"/>
      <c r="J5" s="76"/>
      <c r="K5" s="68" t="s">
        <v>40</v>
      </c>
      <c r="L5" s="68" t="s">
        <v>40</v>
      </c>
      <c r="M5" s="68"/>
      <c r="N5" s="76"/>
      <c r="O5" s="76"/>
      <c r="P5" s="76"/>
      <c r="Q5" s="76"/>
      <c r="R5" s="76"/>
      <c r="S5" s="76"/>
      <c r="T5" s="76"/>
    </row>
    <row r="6" spans="1:20" s="61" customFormat="1" ht="7" customHeight="1" thickBot="1" x14ac:dyDescent="0.55000000000000004">
      <c r="B6" s="73"/>
      <c r="C6" s="74"/>
      <c r="D6" s="75"/>
      <c r="E6" s="58"/>
      <c r="J6" s="76"/>
      <c r="K6" s="68" t="s">
        <v>31</v>
      </c>
      <c r="L6" s="68" t="s">
        <v>30</v>
      </c>
      <c r="M6" s="68"/>
      <c r="N6" s="76"/>
      <c r="O6" s="76"/>
      <c r="P6" s="76"/>
      <c r="Q6" s="76"/>
      <c r="R6" s="76"/>
      <c r="S6" s="76"/>
      <c r="T6" s="76"/>
    </row>
    <row r="7" spans="1:20" s="61" customFormat="1" ht="18" x14ac:dyDescent="0.5">
      <c r="B7" s="77" t="s">
        <v>6</v>
      </c>
      <c r="C7" s="78" t="s">
        <v>25</v>
      </c>
      <c r="D7" s="75"/>
      <c r="E7" s="58"/>
      <c r="J7" s="76"/>
      <c r="K7" s="68" t="s">
        <v>30</v>
      </c>
      <c r="L7" s="68" t="s">
        <v>39</v>
      </c>
      <c r="M7" s="68"/>
      <c r="N7" s="76"/>
      <c r="O7" s="76"/>
      <c r="P7" s="76"/>
      <c r="Q7" s="76"/>
      <c r="R7" s="76"/>
      <c r="S7" s="76"/>
      <c r="T7" s="76"/>
    </row>
    <row r="8" spans="1:20" s="61" customFormat="1" ht="16.5" customHeight="1" x14ac:dyDescent="0.5">
      <c r="B8" s="79" t="s">
        <v>16</v>
      </c>
      <c r="C8" s="80" t="s">
        <v>17</v>
      </c>
      <c r="D8" s="75"/>
      <c r="E8" s="58"/>
      <c r="F8" s="58"/>
      <c r="G8" s="58"/>
      <c r="H8" s="58"/>
      <c r="I8" s="58"/>
      <c r="J8" s="76"/>
      <c r="K8" s="68" t="s">
        <v>41</v>
      </c>
      <c r="L8" s="68" t="s">
        <v>41</v>
      </c>
      <c r="M8" s="68"/>
      <c r="N8" s="76"/>
      <c r="O8" s="76"/>
      <c r="P8" s="76"/>
      <c r="Q8" s="76"/>
      <c r="R8" s="76"/>
      <c r="S8" s="76"/>
      <c r="T8" s="76"/>
    </row>
    <row r="9" spans="1:20" s="61" customFormat="1" ht="16.5" customHeight="1" x14ac:dyDescent="0.5">
      <c r="B9" s="79" t="s">
        <v>27</v>
      </c>
      <c r="C9" s="80">
        <v>1</v>
      </c>
      <c r="D9" s="75"/>
      <c r="E9" s="58"/>
      <c r="F9" s="58"/>
      <c r="G9" s="58"/>
      <c r="H9" s="58"/>
      <c r="I9" s="58"/>
      <c r="J9" s="76"/>
      <c r="K9" s="68" t="s">
        <v>15</v>
      </c>
      <c r="L9" s="68" t="s">
        <v>15</v>
      </c>
      <c r="M9" s="68"/>
      <c r="N9" s="76"/>
      <c r="O9" s="76"/>
      <c r="P9" s="76"/>
      <c r="Q9" s="76"/>
      <c r="R9" s="76"/>
      <c r="S9" s="76"/>
      <c r="T9" s="76"/>
    </row>
    <row r="10" spans="1:20" s="63" customFormat="1" ht="16.5" customHeight="1" x14ac:dyDescent="0.5">
      <c r="A10" s="61"/>
      <c r="B10" s="79" t="s">
        <v>2</v>
      </c>
      <c r="C10" s="147">
        <v>540.17999999999995</v>
      </c>
      <c r="D10" s="75"/>
      <c r="E10" s="93"/>
      <c r="F10" s="58"/>
      <c r="G10" s="58"/>
      <c r="H10" s="58"/>
      <c r="I10" s="58"/>
      <c r="J10" s="76"/>
      <c r="K10" s="68" t="s">
        <v>35</v>
      </c>
      <c r="L10" s="68" t="s">
        <v>35</v>
      </c>
      <c r="M10" s="68"/>
      <c r="N10" s="76"/>
      <c r="O10" s="76"/>
      <c r="P10" s="76"/>
      <c r="Q10" s="76"/>
      <c r="R10" s="76"/>
      <c r="S10" s="76"/>
      <c r="T10" s="76"/>
    </row>
    <row r="11" spans="1:20" s="63" customFormat="1" ht="16.5" customHeight="1" x14ac:dyDescent="0.5">
      <c r="A11" s="61"/>
      <c r="B11" s="79" t="s">
        <v>1</v>
      </c>
      <c r="C11" s="147">
        <v>488</v>
      </c>
      <c r="D11" s="75"/>
      <c r="E11" s="93"/>
      <c r="F11" s="58"/>
      <c r="G11" s="58"/>
      <c r="H11" s="58"/>
      <c r="I11" s="58"/>
      <c r="J11" s="76"/>
      <c r="K11" s="68" t="s">
        <v>42</v>
      </c>
      <c r="L11" s="68" t="s">
        <v>42</v>
      </c>
      <c r="M11" s="68"/>
      <c r="N11" s="76"/>
      <c r="O11" s="76"/>
      <c r="P11" s="76"/>
      <c r="Q11" s="76"/>
      <c r="R11" s="76"/>
      <c r="S11" s="76"/>
      <c r="T11" s="76"/>
    </row>
    <row r="12" spans="1:20" s="63" customFormat="1" ht="18" customHeight="1" x14ac:dyDescent="0.5">
      <c r="A12" s="61"/>
      <c r="B12" s="79" t="s">
        <v>64</v>
      </c>
      <c r="C12" s="144">
        <v>75.599999999999994</v>
      </c>
      <c r="D12" s="184"/>
      <c r="E12" s="60" t="s">
        <v>66</v>
      </c>
      <c r="F12" s="58"/>
      <c r="G12" s="58"/>
      <c r="H12" s="58"/>
      <c r="I12" s="58"/>
      <c r="J12" s="76"/>
      <c r="K12" s="68" t="s">
        <v>36</v>
      </c>
      <c r="L12" s="68" t="s">
        <v>36</v>
      </c>
      <c r="M12" s="68"/>
      <c r="N12" s="76"/>
      <c r="O12" s="76"/>
      <c r="P12" s="76"/>
      <c r="Q12" s="76"/>
      <c r="R12" s="76"/>
      <c r="S12" s="76"/>
      <c r="T12" s="76"/>
    </row>
    <row r="13" spans="1:20" s="63" customFormat="1" ht="18" customHeight="1" x14ac:dyDescent="0.5">
      <c r="A13" s="61"/>
      <c r="B13" s="83" t="s">
        <v>65</v>
      </c>
      <c r="C13" s="145">
        <f>IF(D12="",C12,C10*D12)</f>
        <v>75.599999999999994</v>
      </c>
      <c r="D13" s="75"/>
      <c r="E13" s="60"/>
      <c r="F13" s="58"/>
      <c r="G13" s="58"/>
      <c r="H13" s="58"/>
      <c r="I13" s="58"/>
      <c r="J13" s="76"/>
      <c r="K13" s="68" t="s">
        <v>43</v>
      </c>
      <c r="L13" s="68" t="s">
        <v>43</v>
      </c>
      <c r="M13" s="68"/>
      <c r="N13" s="76"/>
      <c r="O13" s="76"/>
      <c r="P13" s="76"/>
      <c r="Q13" s="76"/>
      <c r="R13" s="76"/>
      <c r="S13" s="76"/>
      <c r="T13" s="76"/>
    </row>
    <row r="14" spans="1:20" s="63" customFormat="1" ht="18" x14ac:dyDescent="0.5">
      <c r="A14" s="61"/>
      <c r="B14" s="83" t="s">
        <v>63</v>
      </c>
      <c r="C14" s="145">
        <f>ABS(C10-C11)</f>
        <v>52.17999999999995</v>
      </c>
      <c r="D14" s="75"/>
      <c r="E14" s="93"/>
      <c r="F14" s="58"/>
      <c r="G14" s="58"/>
      <c r="H14" s="58"/>
      <c r="I14" s="58"/>
      <c r="J14" s="76"/>
      <c r="K14" s="68" t="s">
        <v>44</v>
      </c>
      <c r="L14" s="68" t="s">
        <v>44</v>
      </c>
      <c r="M14" s="68"/>
      <c r="N14" s="76"/>
      <c r="O14" s="76"/>
      <c r="P14" s="76"/>
      <c r="Q14" s="76"/>
      <c r="R14" s="76"/>
      <c r="S14" s="76"/>
      <c r="T14" s="76"/>
    </row>
    <row r="15" spans="1:20" s="63" customFormat="1" ht="18" customHeight="1" x14ac:dyDescent="0.5">
      <c r="A15" s="61"/>
      <c r="B15" s="97" t="s">
        <v>4</v>
      </c>
      <c r="C15" s="98">
        <f>ABS(C5/C14)</f>
        <v>191.64430816404771</v>
      </c>
      <c r="D15" s="103" t="str">
        <f>IF(C15&lt;C9,"UNDER MIN","")</f>
        <v/>
      </c>
      <c r="E15" s="93"/>
      <c r="F15" s="58"/>
      <c r="G15" s="58"/>
      <c r="H15" s="58"/>
      <c r="I15" s="58"/>
      <c r="J15" s="76"/>
      <c r="K15" s="68" t="s">
        <v>45</v>
      </c>
      <c r="L15" s="68" t="s">
        <v>45</v>
      </c>
      <c r="M15" s="68"/>
      <c r="N15" s="76"/>
      <c r="O15" s="76"/>
      <c r="P15" s="76"/>
      <c r="Q15" s="76"/>
      <c r="R15" s="76"/>
      <c r="S15" s="76"/>
      <c r="T15" s="76"/>
    </row>
    <row r="16" spans="1:20" s="63" customFormat="1" ht="17" customHeight="1" thickBot="1" x14ac:dyDescent="0.55000000000000004">
      <c r="A16" s="61"/>
      <c r="B16" s="85" t="s">
        <v>32</v>
      </c>
      <c r="C16" s="146">
        <f>((C13/C9)*C15)</f>
        <v>14488.309697202007</v>
      </c>
      <c r="D16" s="103" t="str">
        <f>IF(C16&lt;C3,"","ADJUST STOP LOSS")</f>
        <v/>
      </c>
      <c r="E16" s="93"/>
      <c r="F16" s="58"/>
      <c r="G16" s="58"/>
      <c r="H16" s="58"/>
      <c r="I16" s="58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0" s="63" customFormat="1" ht="17" customHeight="1" x14ac:dyDescent="0.5">
      <c r="A17" s="61"/>
      <c r="C17" s="69"/>
      <c r="D17" s="75"/>
      <c r="F17" s="93"/>
      <c r="G17" s="93"/>
      <c r="H17" s="93"/>
      <c r="I17" s="93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1:20" s="63" customFormat="1" ht="17" customHeight="1" x14ac:dyDescent="0.5">
      <c r="A18" s="61"/>
      <c r="C18" s="69"/>
      <c r="D18" s="75"/>
      <c r="E18" s="93"/>
      <c r="F18" s="93"/>
      <c r="G18" s="93"/>
      <c r="H18" s="93"/>
      <c r="I18" s="93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1:20" s="63" customFormat="1" x14ac:dyDescent="0.45">
      <c r="A19" s="61"/>
      <c r="B19" s="64"/>
      <c r="C19" s="70"/>
      <c r="D19" s="69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1:20" s="63" customFormat="1" ht="18" x14ac:dyDescent="0.5">
      <c r="A20" s="61"/>
      <c r="B20" s="64"/>
      <c r="C20" s="71"/>
      <c r="D20" s="70"/>
      <c r="E20" s="59"/>
    </row>
    <row r="21" spans="1:20" s="63" customFormat="1" x14ac:dyDescent="0.45">
      <c r="A21" s="61"/>
      <c r="B21" s="64"/>
      <c r="C21" s="71"/>
      <c r="D21" s="71"/>
    </row>
    <row r="22" spans="1:20" s="63" customFormat="1" x14ac:dyDescent="0.45">
      <c r="A22" s="61"/>
      <c r="B22" s="64"/>
      <c r="C22" s="71"/>
      <c r="D22" s="71"/>
    </row>
    <row r="23" spans="1:20" s="63" customFormat="1" x14ac:dyDescent="0.45">
      <c r="A23" s="61"/>
      <c r="C23" s="71"/>
      <c r="D23" s="71"/>
    </row>
    <row r="24" spans="1:20" s="63" customFormat="1" x14ac:dyDescent="0.45">
      <c r="A24" s="61"/>
      <c r="B24" s="64"/>
      <c r="C24" s="71"/>
      <c r="D24" s="71"/>
    </row>
    <row r="25" spans="1:20" s="63" customFormat="1" x14ac:dyDescent="0.45">
      <c r="A25" s="61"/>
      <c r="B25" s="64"/>
      <c r="C25" s="71"/>
      <c r="D25" s="71"/>
    </row>
    <row r="26" spans="1:20" s="63" customFormat="1" x14ac:dyDescent="0.45">
      <c r="A26" s="61"/>
      <c r="B26" s="64"/>
      <c r="C26" s="71"/>
      <c r="D26" s="71"/>
    </row>
    <row r="27" spans="1:20" s="63" customFormat="1" x14ac:dyDescent="0.45">
      <c r="A27" s="61"/>
      <c r="B27" s="64"/>
      <c r="C27" s="71"/>
      <c r="D27" s="71"/>
    </row>
    <row r="28" spans="1:20" s="63" customFormat="1" x14ac:dyDescent="0.45">
      <c r="A28" s="61"/>
      <c r="B28" s="64"/>
      <c r="C28" s="71"/>
      <c r="D28" s="71"/>
    </row>
    <row r="29" spans="1:20" s="63" customFormat="1" x14ac:dyDescent="0.45">
      <c r="A29" s="61"/>
      <c r="B29" s="64"/>
      <c r="C29" s="71"/>
      <c r="D29" s="71"/>
    </row>
    <row r="30" spans="1:20" s="63" customFormat="1" x14ac:dyDescent="0.45">
      <c r="A30" s="61"/>
      <c r="C30" s="71"/>
      <c r="D30" s="71"/>
    </row>
    <row r="31" spans="1:20" s="63" customFormat="1" x14ac:dyDescent="0.45">
      <c r="A31" s="61"/>
      <c r="B31" s="64"/>
      <c r="C31" s="71"/>
      <c r="D31" s="71"/>
    </row>
    <row r="32" spans="1:20" s="63" customFormat="1" x14ac:dyDescent="0.45">
      <c r="A32" s="61"/>
      <c r="B32" s="64"/>
      <c r="C32" s="71"/>
      <c r="D32" s="71"/>
    </row>
    <row r="33" spans="1:4" s="63" customFormat="1" x14ac:dyDescent="0.45">
      <c r="A33" s="61"/>
      <c r="B33" s="64"/>
      <c r="C33" s="71"/>
      <c r="D33" s="71"/>
    </row>
    <row r="34" spans="1:4" s="63" customFormat="1" x14ac:dyDescent="0.45">
      <c r="A34" s="61"/>
      <c r="B34" s="64"/>
      <c r="C34" s="71"/>
      <c r="D34" s="71"/>
    </row>
    <row r="35" spans="1:4" s="63" customFormat="1" x14ac:dyDescent="0.45">
      <c r="A35" s="61"/>
      <c r="B35" s="64"/>
      <c r="C35" s="71"/>
      <c r="D35" s="71"/>
    </row>
    <row r="36" spans="1:4" s="63" customFormat="1" x14ac:dyDescent="0.45">
      <c r="A36" s="61"/>
      <c r="B36" s="64"/>
      <c r="C36" s="71"/>
      <c r="D36" s="71"/>
    </row>
    <row r="37" spans="1:4" s="63" customFormat="1" x14ac:dyDescent="0.45">
      <c r="A37" s="61"/>
      <c r="C37" s="71"/>
      <c r="D37" s="71"/>
    </row>
    <row r="38" spans="1:4" s="63" customFormat="1" x14ac:dyDescent="0.45">
      <c r="A38" s="61"/>
      <c r="B38" s="64"/>
      <c r="C38" s="71"/>
      <c r="D38" s="71"/>
    </row>
    <row r="39" spans="1:4" s="63" customFormat="1" x14ac:dyDescent="0.45">
      <c r="A39" s="61"/>
      <c r="B39" s="64"/>
      <c r="C39" s="71"/>
      <c r="D39" s="71"/>
    </row>
    <row r="40" spans="1:4" s="63" customFormat="1" x14ac:dyDescent="0.45">
      <c r="A40" s="61"/>
      <c r="B40" s="64"/>
      <c r="C40" s="71"/>
      <c r="D40" s="71"/>
    </row>
    <row r="41" spans="1:4" s="63" customFormat="1" x14ac:dyDescent="0.45">
      <c r="A41" s="61"/>
      <c r="B41" s="64"/>
      <c r="C41" s="71"/>
      <c r="D41" s="71"/>
    </row>
    <row r="42" spans="1:4" s="63" customFormat="1" x14ac:dyDescent="0.45">
      <c r="A42" s="61"/>
      <c r="B42" s="64"/>
      <c r="C42" s="71"/>
      <c r="D42" s="71"/>
    </row>
    <row r="43" spans="1:4" s="63" customFormat="1" x14ac:dyDescent="0.45">
      <c r="A43" s="61"/>
      <c r="B43" s="64"/>
      <c r="C43" s="71"/>
      <c r="D43" s="71"/>
    </row>
    <row r="44" spans="1:4" s="63" customFormat="1" x14ac:dyDescent="0.45">
      <c r="A44" s="61"/>
      <c r="C44" s="71"/>
      <c r="D44" s="71"/>
    </row>
    <row r="45" spans="1:4" s="63" customFormat="1" x14ac:dyDescent="0.45">
      <c r="A45" s="61"/>
      <c r="B45" s="64"/>
      <c r="C45" s="71"/>
      <c r="D45" s="71"/>
    </row>
    <row r="46" spans="1:4" s="63" customFormat="1" x14ac:dyDescent="0.45">
      <c r="A46" s="61"/>
      <c r="B46" s="64"/>
      <c r="C46" s="71"/>
      <c r="D46" s="71"/>
    </row>
    <row r="47" spans="1:4" s="63" customFormat="1" x14ac:dyDescent="0.45">
      <c r="A47" s="61"/>
      <c r="B47" s="64"/>
      <c r="C47" s="71"/>
      <c r="D47" s="71"/>
    </row>
    <row r="48" spans="1:4" s="63" customFormat="1" x14ac:dyDescent="0.45">
      <c r="A48" s="61"/>
      <c r="B48" s="64"/>
      <c r="C48" s="71"/>
      <c r="D48" s="71"/>
    </row>
    <row r="49" spans="1:4" s="63" customFormat="1" x14ac:dyDescent="0.45">
      <c r="A49" s="61"/>
      <c r="B49" s="64"/>
      <c r="C49" s="71"/>
      <c r="D49" s="71"/>
    </row>
    <row r="50" spans="1:4" s="63" customFormat="1" x14ac:dyDescent="0.45">
      <c r="A50" s="61"/>
      <c r="B50" s="64"/>
      <c r="C50" s="71"/>
      <c r="D50" s="71"/>
    </row>
    <row r="51" spans="1:4" s="63" customFormat="1" x14ac:dyDescent="0.45">
      <c r="A51" s="61"/>
      <c r="C51" s="71"/>
      <c r="D51" s="71"/>
    </row>
    <row r="52" spans="1:4" s="63" customFormat="1" x14ac:dyDescent="0.45">
      <c r="A52" s="61"/>
      <c r="B52" s="64"/>
      <c r="C52" s="71"/>
      <c r="D52" s="71"/>
    </row>
    <row r="53" spans="1:4" s="63" customFormat="1" x14ac:dyDescent="0.45">
      <c r="A53" s="61"/>
      <c r="B53" s="64"/>
      <c r="C53" s="71"/>
      <c r="D53" s="71"/>
    </row>
    <row r="54" spans="1:4" s="63" customFormat="1" x14ac:dyDescent="0.45">
      <c r="A54" s="61"/>
      <c r="B54" s="64"/>
      <c r="C54" s="71"/>
      <c r="D54" s="71"/>
    </row>
    <row r="55" spans="1:4" s="63" customFormat="1" x14ac:dyDescent="0.45">
      <c r="A55" s="61"/>
      <c r="B55" s="64"/>
      <c r="C55" s="71"/>
      <c r="D55" s="71"/>
    </row>
    <row r="56" spans="1:4" s="63" customFormat="1" x14ac:dyDescent="0.45">
      <c r="A56" s="61"/>
      <c r="B56" s="64"/>
      <c r="C56" s="71"/>
      <c r="D56" s="71"/>
    </row>
    <row r="57" spans="1:4" s="63" customFormat="1" x14ac:dyDescent="0.45">
      <c r="A57" s="61"/>
      <c r="B57" s="64"/>
      <c r="C57" s="71"/>
      <c r="D57" s="71"/>
    </row>
    <row r="58" spans="1:4" s="63" customFormat="1" x14ac:dyDescent="0.45">
      <c r="A58" s="61"/>
      <c r="C58" s="71"/>
      <c r="D58" s="71"/>
    </row>
    <row r="59" spans="1:4" s="63" customFormat="1" x14ac:dyDescent="0.45">
      <c r="A59" s="61"/>
      <c r="B59" s="64"/>
      <c r="C59" s="71"/>
      <c r="D59" s="71"/>
    </row>
    <row r="60" spans="1:4" s="63" customFormat="1" x14ac:dyDescent="0.45">
      <c r="A60" s="61"/>
      <c r="B60" s="64"/>
      <c r="C60" s="71"/>
      <c r="D60" s="71"/>
    </row>
    <row r="61" spans="1:4" s="63" customFormat="1" x14ac:dyDescent="0.45">
      <c r="A61" s="61"/>
      <c r="B61" s="64"/>
      <c r="C61" s="71"/>
      <c r="D61" s="71"/>
    </row>
    <row r="62" spans="1:4" s="63" customFormat="1" x14ac:dyDescent="0.45">
      <c r="A62" s="61"/>
      <c r="B62" s="64"/>
      <c r="C62" s="71"/>
      <c r="D62" s="71"/>
    </row>
    <row r="63" spans="1:4" s="63" customFormat="1" x14ac:dyDescent="0.45">
      <c r="A63" s="61"/>
      <c r="B63" s="64"/>
      <c r="C63" s="71"/>
      <c r="D63" s="71"/>
    </row>
    <row r="64" spans="1:4" s="63" customFormat="1" x14ac:dyDescent="0.45">
      <c r="A64" s="61"/>
      <c r="B64" s="64"/>
      <c r="C64" s="71"/>
      <c r="D64" s="71"/>
    </row>
    <row r="65" spans="1:9" s="63" customFormat="1" x14ac:dyDescent="0.45">
      <c r="A65" s="61"/>
      <c r="C65" s="71"/>
      <c r="D65" s="71"/>
    </row>
    <row r="66" spans="1:9" s="63" customFormat="1" x14ac:dyDescent="0.45">
      <c r="A66" s="61"/>
      <c r="B66" s="64"/>
      <c r="C66" s="71"/>
      <c r="D66" s="71"/>
    </row>
    <row r="67" spans="1:9" s="63" customFormat="1" x14ac:dyDescent="0.45">
      <c r="A67" s="61"/>
      <c r="B67" s="64"/>
      <c r="C67" s="71"/>
      <c r="D67" s="71"/>
    </row>
    <row r="68" spans="1:9" s="63" customFormat="1" x14ac:dyDescent="0.45">
      <c r="A68" s="61"/>
      <c r="B68" s="64"/>
      <c r="C68" s="71"/>
      <c r="D68" s="71"/>
    </row>
    <row r="69" spans="1:9" s="63" customFormat="1" x14ac:dyDescent="0.45">
      <c r="A69" s="61"/>
      <c r="B69" s="64"/>
      <c r="C69" s="71"/>
      <c r="D69" s="71"/>
    </row>
    <row r="70" spans="1:9" s="63" customFormat="1" x14ac:dyDescent="0.45">
      <c r="A70" s="61"/>
      <c r="B70" s="64"/>
      <c r="C70" s="71"/>
      <c r="D70" s="71"/>
    </row>
    <row r="71" spans="1:9" x14ac:dyDescent="0.45">
      <c r="A71" s="65"/>
      <c r="B71" s="64"/>
      <c r="C71" s="71"/>
      <c r="D71" s="71"/>
      <c r="E71" s="63"/>
      <c r="F71" s="63"/>
      <c r="G71" s="63"/>
      <c r="H71" s="63"/>
      <c r="I71" s="63"/>
    </row>
    <row r="72" spans="1:9" x14ac:dyDescent="0.45">
      <c r="A72" s="65"/>
      <c r="D72" s="71"/>
      <c r="F72" s="63"/>
      <c r="G72" s="63"/>
      <c r="H72" s="63"/>
    </row>
    <row r="73" spans="1:9" x14ac:dyDescent="0.45">
      <c r="A73" s="65"/>
      <c r="B73" s="66"/>
      <c r="F73" s="63"/>
    </row>
    <row r="74" spans="1:9" x14ac:dyDescent="0.45">
      <c r="A74" s="65"/>
      <c r="B74" s="66"/>
    </row>
    <row r="75" spans="1:9" x14ac:dyDescent="0.45">
      <c r="A75" s="65"/>
      <c r="B75" s="66"/>
    </row>
    <row r="76" spans="1:9" x14ac:dyDescent="0.45">
      <c r="B76" s="66"/>
    </row>
    <row r="77" spans="1:9" x14ac:dyDescent="0.45">
      <c r="B77" s="66"/>
    </row>
    <row r="78" spans="1:9" x14ac:dyDescent="0.45">
      <c r="B78" s="66"/>
    </row>
    <row r="80" spans="1:9" x14ac:dyDescent="0.45">
      <c r="B80" s="66"/>
    </row>
    <row r="81" spans="1:11" x14ac:dyDescent="0.45">
      <c r="B81" s="66"/>
    </row>
    <row r="82" spans="1:11" x14ac:dyDescent="0.45">
      <c r="B82" s="66"/>
    </row>
    <row r="83" spans="1:11" s="72" customFormat="1" x14ac:dyDescent="0.45">
      <c r="A83" s="67"/>
      <c r="B83" s="66"/>
      <c r="E83" s="67"/>
      <c r="F83" s="67"/>
      <c r="G83" s="67"/>
      <c r="H83" s="67"/>
      <c r="I83" s="67"/>
      <c r="J83" s="67"/>
      <c r="K83" s="67"/>
    </row>
    <row r="84" spans="1:11" s="72" customFormat="1" x14ac:dyDescent="0.45">
      <c r="A84" s="67"/>
      <c r="B84" s="66"/>
      <c r="E84" s="67"/>
      <c r="F84" s="67"/>
      <c r="G84" s="67"/>
      <c r="H84" s="67"/>
      <c r="I84" s="67"/>
      <c r="J84" s="67"/>
      <c r="K84" s="67"/>
    </row>
    <row r="85" spans="1:11" s="72" customFormat="1" x14ac:dyDescent="0.45">
      <c r="A85" s="67"/>
      <c r="B85" s="67"/>
      <c r="E85" s="67"/>
      <c r="F85" s="67"/>
      <c r="G85" s="67"/>
      <c r="H85" s="67"/>
      <c r="I85" s="67"/>
      <c r="J85" s="67"/>
      <c r="K85" s="67"/>
    </row>
  </sheetData>
  <sheetProtection algorithmName="SHA-512" hashValue="tgj0NuB/EmxpSVrp5chHtl3vXNdfe2cn8ltmPEOFlwEhHlTubWzYKk0JE/mOGt4KqHOK4cRJwgnmxfrBmOopBg==" saltValue="2rnuEOOYezI4JUq79GXPqg==" spinCount="100000" sheet="1" objects="1" scenarios="1"/>
  <mergeCells count="1">
    <mergeCell ref="A1:K1"/>
  </mergeCells>
  <dataValidations count="1">
    <dataValidation type="list" allowBlank="1" showInputMessage="1" showErrorMessage="1" sqref="C8" xr:uid="{820DFF00-FB39-4ED7-8E6F-71358E8CC234}">
      <formula1>$M$2:$M$3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5B22-787C-490E-942F-266A449BF9EF}">
  <dimension ref="A1:T86"/>
  <sheetViews>
    <sheetView showGridLines="0" zoomScaleNormal="100" workbookViewId="0">
      <selection activeCell="J4" sqref="J4"/>
    </sheetView>
  </sheetViews>
  <sheetFormatPr defaultColWidth="9.1796875" defaultRowHeight="16.5" x14ac:dyDescent="0.45"/>
  <cols>
    <col min="1" max="1" width="1.453125" style="67" customWidth="1"/>
    <col min="2" max="2" width="51.36328125" style="67" customWidth="1"/>
    <col min="3" max="3" width="19.6328125" style="72" customWidth="1"/>
    <col min="4" max="4" width="14.90625" style="72" customWidth="1"/>
    <col min="5" max="5" width="2.36328125" style="67" customWidth="1"/>
    <col min="6" max="6" width="9.90625" style="67" customWidth="1"/>
    <col min="7" max="7" width="9.1796875" style="67"/>
    <col min="8" max="8" width="14.36328125" style="67" customWidth="1"/>
    <col min="9" max="9" width="16.7265625" style="67" customWidth="1"/>
    <col min="10" max="10" width="9.1796875" style="67" customWidth="1"/>
    <col min="11" max="16384" width="9.1796875" style="67"/>
  </cols>
  <sheetData>
    <row r="1" spans="1:20" s="61" customFormat="1" ht="44" customHeight="1" thickBot="1" x14ac:dyDescent="0.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20" s="61" customFormat="1" ht="17.5" customHeight="1" thickBot="1" x14ac:dyDescent="0.5">
      <c r="A2" s="75"/>
      <c r="B2" s="75"/>
      <c r="C2" s="75"/>
      <c r="D2" s="75"/>
      <c r="E2" s="75"/>
      <c r="F2" s="212" t="s">
        <v>28</v>
      </c>
      <c r="G2" s="213"/>
      <c r="H2" s="214"/>
      <c r="I2" s="75"/>
      <c r="J2" s="102"/>
      <c r="K2" s="96" t="s">
        <v>37</v>
      </c>
      <c r="L2" s="68" t="s">
        <v>38</v>
      </c>
      <c r="M2" s="68" t="s">
        <v>17</v>
      </c>
      <c r="N2" s="76"/>
      <c r="O2" s="76"/>
      <c r="P2" s="76"/>
      <c r="Q2" s="76"/>
      <c r="R2" s="76"/>
      <c r="S2" s="76"/>
      <c r="T2" s="76"/>
    </row>
    <row r="3" spans="1:20" s="61" customFormat="1" ht="17.5" customHeight="1" thickBot="1" x14ac:dyDescent="0.5">
      <c r="B3" s="87" t="s">
        <v>3</v>
      </c>
      <c r="C3" s="88">
        <v>50000000</v>
      </c>
      <c r="D3" s="75"/>
      <c r="E3" s="62"/>
      <c r="F3" s="148" t="s">
        <v>37</v>
      </c>
      <c r="G3" s="94" t="s">
        <v>38</v>
      </c>
      <c r="H3" s="149"/>
      <c r="J3" s="76"/>
      <c r="K3" s="68" t="s">
        <v>14</v>
      </c>
      <c r="L3" s="68" t="s">
        <v>14</v>
      </c>
      <c r="M3" s="68" t="s">
        <v>24</v>
      </c>
      <c r="N3" s="76"/>
      <c r="O3" s="76"/>
      <c r="P3" s="76"/>
      <c r="Q3" s="76"/>
      <c r="R3" s="76"/>
      <c r="S3" s="76"/>
      <c r="T3" s="76"/>
    </row>
    <row r="4" spans="1:20" s="61" customFormat="1" ht="17" thickBot="1" x14ac:dyDescent="0.5">
      <c r="B4" s="89" t="s">
        <v>7</v>
      </c>
      <c r="C4" s="90">
        <v>0.02</v>
      </c>
      <c r="D4" s="75"/>
      <c r="E4" s="62"/>
      <c r="F4" s="150" t="s">
        <v>31</v>
      </c>
      <c r="G4" s="151" t="s">
        <v>36</v>
      </c>
      <c r="H4" s="152">
        <v>16.84</v>
      </c>
      <c r="J4" s="76"/>
      <c r="K4" s="68" t="s">
        <v>39</v>
      </c>
      <c r="L4" s="68" t="s">
        <v>39</v>
      </c>
      <c r="M4" s="68"/>
      <c r="N4" s="76"/>
      <c r="O4" s="76"/>
      <c r="P4" s="76"/>
      <c r="Q4" s="76"/>
      <c r="R4" s="76"/>
      <c r="S4" s="76"/>
      <c r="T4" s="76"/>
    </row>
    <row r="5" spans="1:20" s="61" customFormat="1" ht="17" thickBot="1" x14ac:dyDescent="0.5">
      <c r="B5" s="91" t="s">
        <v>0</v>
      </c>
      <c r="C5" s="92">
        <f>C3*C4</f>
        <v>1000000</v>
      </c>
      <c r="D5" s="75"/>
      <c r="E5" s="62"/>
      <c r="J5" s="76"/>
      <c r="K5" s="68" t="s">
        <v>40</v>
      </c>
      <c r="L5" s="68" t="s">
        <v>40</v>
      </c>
      <c r="M5" s="68"/>
      <c r="N5" s="76"/>
      <c r="O5" s="76"/>
      <c r="P5" s="76"/>
      <c r="Q5" s="76"/>
      <c r="R5" s="76"/>
      <c r="S5" s="76"/>
      <c r="T5" s="76"/>
    </row>
    <row r="6" spans="1:20" s="61" customFormat="1" ht="7" customHeight="1" thickBot="1" x14ac:dyDescent="0.55000000000000004">
      <c r="B6" s="73"/>
      <c r="C6" s="74"/>
      <c r="D6" s="75"/>
      <c r="E6" s="58"/>
      <c r="J6" s="76"/>
      <c r="K6" s="68" t="s">
        <v>31</v>
      </c>
      <c r="L6" s="68" t="s">
        <v>30</v>
      </c>
      <c r="M6" s="68"/>
      <c r="N6" s="76"/>
      <c r="O6" s="76"/>
      <c r="P6" s="76"/>
      <c r="Q6" s="76"/>
      <c r="R6" s="76"/>
      <c r="S6" s="76"/>
      <c r="T6" s="76"/>
    </row>
    <row r="7" spans="1:20" s="61" customFormat="1" ht="18.5" thickBot="1" x14ac:dyDescent="0.55000000000000004">
      <c r="B7" s="77" t="s">
        <v>6</v>
      </c>
      <c r="C7" s="78" t="s">
        <v>69</v>
      </c>
      <c r="D7" s="75"/>
      <c r="E7" s="58"/>
      <c r="F7" s="58"/>
      <c r="G7" s="58"/>
      <c r="H7" s="58"/>
      <c r="I7" s="58"/>
      <c r="J7" s="76"/>
      <c r="K7" s="68" t="s">
        <v>30</v>
      </c>
      <c r="L7" s="68" t="s">
        <v>39</v>
      </c>
      <c r="M7" s="68"/>
      <c r="N7" s="76"/>
      <c r="O7" s="76"/>
      <c r="P7" s="76"/>
      <c r="Q7" s="76"/>
      <c r="R7" s="76"/>
      <c r="S7" s="76"/>
      <c r="T7" s="76"/>
    </row>
    <row r="8" spans="1:20" s="61" customFormat="1" ht="16.5" customHeight="1" x14ac:dyDescent="0.5">
      <c r="B8" s="79" t="s">
        <v>16</v>
      </c>
      <c r="C8" s="80" t="s">
        <v>17</v>
      </c>
      <c r="D8" s="75"/>
      <c r="E8" s="58"/>
      <c r="F8" s="215" t="s">
        <v>33</v>
      </c>
      <c r="G8" s="216"/>
      <c r="H8" s="216"/>
      <c r="I8" s="217"/>
      <c r="J8" s="76"/>
      <c r="K8" s="68" t="s">
        <v>41</v>
      </c>
      <c r="L8" s="68" t="s">
        <v>41</v>
      </c>
      <c r="M8" s="68"/>
      <c r="N8" s="76"/>
      <c r="O8" s="76"/>
      <c r="P8" s="76"/>
      <c r="Q8" s="76"/>
      <c r="R8" s="76"/>
      <c r="S8" s="76"/>
      <c r="T8" s="76"/>
    </row>
    <row r="9" spans="1:20" s="61" customFormat="1" ht="16.5" customHeight="1" x14ac:dyDescent="0.5">
      <c r="B9" s="79" t="s">
        <v>27</v>
      </c>
      <c r="C9" s="80">
        <v>1</v>
      </c>
      <c r="D9" s="75"/>
      <c r="E9" s="58"/>
      <c r="F9" s="194" t="s">
        <v>79</v>
      </c>
      <c r="G9" s="195"/>
      <c r="H9" s="195"/>
      <c r="I9" s="196"/>
      <c r="J9" s="76"/>
      <c r="K9" s="68" t="s">
        <v>15</v>
      </c>
      <c r="L9" s="68" t="s">
        <v>15</v>
      </c>
      <c r="M9" s="68"/>
      <c r="N9" s="76"/>
      <c r="O9" s="76"/>
      <c r="P9" s="76"/>
      <c r="Q9" s="76"/>
      <c r="R9" s="76"/>
      <c r="S9" s="76"/>
      <c r="T9" s="76"/>
    </row>
    <row r="10" spans="1:20" s="63" customFormat="1" ht="16.5" customHeight="1" x14ac:dyDescent="0.5">
      <c r="A10" s="61"/>
      <c r="B10" s="79" t="s">
        <v>2</v>
      </c>
      <c r="C10" s="81">
        <v>6482</v>
      </c>
      <c r="D10" s="75"/>
      <c r="E10" s="93"/>
      <c r="F10" s="218" t="s">
        <v>68</v>
      </c>
      <c r="G10" s="219"/>
      <c r="H10" s="219"/>
      <c r="I10" s="220"/>
      <c r="J10" s="76"/>
      <c r="K10" s="68" t="s">
        <v>35</v>
      </c>
      <c r="L10" s="68" t="s">
        <v>35</v>
      </c>
      <c r="M10" s="68"/>
      <c r="N10" s="76"/>
      <c r="O10" s="76"/>
      <c r="P10" s="76"/>
      <c r="Q10" s="76"/>
      <c r="R10" s="76"/>
      <c r="S10" s="76"/>
      <c r="T10" s="76"/>
    </row>
    <row r="11" spans="1:20" s="63" customFormat="1" ht="16.5" customHeight="1" x14ac:dyDescent="0.5">
      <c r="A11" s="61"/>
      <c r="B11" s="79" t="s">
        <v>1</v>
      </c>
      <c r="C11" s="81">
        <v>6200</v>
      </c>
      <c r="D11" s="75"/>
      <c r="E11" s="93"/>
      <c r="F11" s="221" t="s">
        <v>80</v>
      </c>
      <c r="G11" s="222"/>
      <c r="H11" s="222"/>
      <c r="I11" s="223"/>
      <c r="J11" s="76"/>
      <c r="K11" s="68" t="s">
        <v>42</v>
      </c>
      <c r="L11" s="68" t="s">
        <v>42</v>
      </c>
      <c r="M11" s="68"/>
      <c r="N11" s="76"/>
      <c r="O11" s="76"/>
      <c r="P11" s="76"/>
      <c r="Q11" s="76"/>
      <c r="R11" s="76"/>
      <c r="S11" s="76"/>
      <c r="T11" s="76"/>
    </row>
    <row r="12" spans="1:20" s="63" customFormat="1" ht="18" customHeight="1" x14ac:dyDescent="0.5">
      <c r="A12" s="61"/>
      <c r="B12" s="79" t="s">
        <v>34</v>
      </c>
      <c r="C12" s="82">
        <v>0.1</v>
      </c>
      <c r="D12" s="75"/>
      <c r="E12" s="60"/>
      <c r="F12" s="197" t="s">
        <v>81</v>
      </c>
      <c r="G12" s="198"/>
      <c r="H12" s="198"/>
      <c r="I12" s="199"/>
      <c r="J12" s="76"/>
      <c r="K12" s="68" t="s">
        <v>36</v>
      </c>
      <c r="L12" s="68" t="s">
        <v>36</v>
      </c>
      <c r="M12" s="68"/>
      <c r="N12" s="76"/>
      <c r="O12" s="76"/>
      <c r="P12" s="76"/>
      <c r="Q12" s="76"/>
      <c r="R12" s="76"/>
      <c r="S12" s="76"/>
      <c r="T12" s="76"/>
    </row>
    <row r="13" spans="1:20" s="63" customFormat="1" ht="18" customHeight="1" x14ac:dyDescent="0.5">
      <c r="A13" s="61"/>
      <c r="B13" s="83" t="s">
        <v>21</v>
      </c>
      <c r="C13" s="84">
        <f>(C10*C12)</f>
        <v>648.20000000000005</v>
      </c>
      <c r="D13" s="75"/>
      <c r="E13" s="60"/>
      <c r="F13" s="209"/>
      <c r="G13" s="210"/>
      <c r="H13" s="210"/>
      <c r="I13" s="211"/>
      <c r="J13" s="76"/>
      <c r="K13" s="68" t="s">
        <v>43</v>
      </c>
      <c r="L13" s="68" t="s">
        <v>43</v>
      </c>
      <c r="M13" s="68"/>
      <c r="N13" s="76"/>
      <c r="O13" s="76"/>
      <c r="P13" s="76"/>
      <c r="Q13" s="76"/>
      <c r="R13" s="76"/>
      <c r="S13" s="76"/>
      <c r="T13" s="76"/>
    </row>
    <row r="14" spans="1:20" s="63" customFormat="1" ht="18.5" thickBot="1" x14ac:dyDescent="0.55000000000000004">
      <c r="A14" s="61"/>
      <c r="B14" s="83" t="s">
        <v>62</v>
      </c>
      <c r="C14" s="84">
        <f>C13*C9*H4</f>
        <v>10915.688</v>
      </c>
      <c r="D14" s="75"/>
      <c r="E14" s="93"/>
      <c r="F14" s="206"/>
      <c r="G14" s="207"/>
      <c r="H14" s="207"/>
      <c r="I14" s="208"/>
      <c r="J14" s="93"/>
      <c r="K14" s="68" t="s">
        <v>44</v>
      </c>
      <c r="L14" s="68" t="s">
        <v>44</v>
      </c>
      <c r="M14" s="68"/>
      <c r="N14" s="76"/>
      <c r="O14" s="76"/>
      <c r="P14" s="76"/>
      <c r="Q14" s="76"/>
      <c r="R14" s="76"/>
      <c r="S14" s="76"/>
      <c r="T14" s="76"/>
    </row>
    <row r="15" spans="1:20" s="63" customFormat="1" ht="18" customHeight="1" x14ac:dyDescent="0.5">
      <c r="A15" s="61"/>
      <c r="B15" s="83" t="s">
        <v>63</v>
      </c>
      <c r="C15" s="84">
        <f>ABS(C10-C11)</f>
        <v>282</v>
      </c>
      <c r="D15" s="185"/>
      <c r="E15" s="93"/>
      <c r="F15" s="93"/>
      <c r="G15" s="93"/>
      <c r="H15" s="93"/>
      <c r="I15" s="93"/>
      <c r="J15" s="93"/>
      <c r="K15" s="68" t="s">
        <v>45</v>
      </c>
      <c r="L15" s="68" t="s">
        <v>45</v>
      </c>
      <c r="M15" s="68"/>
      <c r="N15" s="76"/>
      <c r="O15" s="76"/>
      <c r="P15" s="76"/>
      <c r="Q15" s="76"/>
      <c r="R15" s="76"/>
      <c r="S15" s="76"/>
      <c r="T15" s="76"/>
    </row>
    <row r="16" spans="1:20" s="63" customFormat="1" ht="17" customHeight="1" x14ac:dyDescent="0.5">
      <c r="A16" s="61"/>
      <c r="B16" s="83" t="s">
        <v>29</v>
      </c>
      <c r="C16" s="84">
        <f>C15*H4</f>
        <v>4748.88</v>
      </c>
      <c r="D16" s="185"/>
      <c r="E16" s="93"/>
      <c r="F16" s="93"/>
      <c r="G16" s="93"/>
      <c r="H16" s="93"/>
      <c r="I16" s="93"/>
      <c r="J16" s="93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0" s="63" customFormat="1" ht="17" customHeight="1" x14ac:dyDescent="0.5">
      <c r="A17" s="61"/>
      <c r="B17" s="97" t="s">
        <v>4</v>
      </c>
      <c r="C17" s="98">
        <f>ABS(C5/C16)</f>
        <v>210.57596738599418</v>
      </c>
      <c r="D17" s="103" t="str">
        <f>IF(C17&lt;C9,"UNDER MINIMUM","")</f>
        <v/>
      </c>
      <c r="F17" s="93"/>
      <c r="G17" s="93"/>
      <c r="I17" s="93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1:20" s="63" customFormat="1" ht="17" customHeight="1" thickBot="1" x14ac:dyDescent="0.55000000000000004">
      <c r="A18" s="61"/>
      <c r="B18" s="85" t="s">
        <v>32</v>
      </c>
      <c r="C18" s="86">
        <f>((C14/C9)*C17)/100</f>
        <v>22985.815602836879</v>
      </c>
      <c r="D18" s="103" t="str">
        <f>IF(C18&lt;(C3/100),"","ADJUST STOP LOSS")</f>
        <v/>
      </c>
      <c r="F18" s="93"/>
      <c r="G18" s="93"/>
      <c r="I18" s="93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1:20" s="63" customFormat="1" ht="18" x14ac:dyDescent="0.5">
      <c r="A19" s="61"/>
      <c r="C19" s="69"/>
      <c r="D19" s="103"/>
      <c r="F19" s="93"/>
      <c r="G19" s="93"/>
      <c r="I19" s="93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1:20" s="63" customFormat="1" ht="18" x14ac:dyDescent="0.5">
      <c r="A20" s="61"/>
      <c r="C20" s="69"/>
      <c r="D20" s="75"/>
      <c r="E20" s="59"/>
      <c r="F20" s="93"/>
      <c r="G20" s="93"/>
    </row>
    <row r="21" spans="1:20" s="63" customFormat="1" x14ac:dyDescent="0.45">
      <c r="A21" s="61"/>
      <c r="B21" s="64"/>
      <c r="C21" s="70"/>
      <c r="D21" s="69"/>
    </row>
    <row r="22" spans="1:20" s="63" customFormat="1" x14ac:dyDescent="0.45">
      <c r="A22" s="61"/>
      <c r="B22" s="64"/>
      <c r="C22" s="71"/>
      <c r="D22" s="70"/>
    </row>
    <row r="23" spans="1:20" s="63" customFormat="1" x14ac:dyDescent="0.45">
      <c r="A23" s="61"/>
      <c r="B23" s="64"/>
      <c r="C23" s="71"/>
      <c r="D23" s="71"/>
    </row>
    <row r="24" spans="1:20" s="63" customFormat="1" x14ac:dyDescent="0.45">
      <c r="A24" s="61"/>
      <c r="B24" s="64"/>
      <c r="C24" s="71"/>
      <c r="D24" s="71"/>
    </row>
    <row r="25" spans="1:20" s="63" customFormat="1" x14ac:dyDescent="0.45">
      <c r="A25" s="61"/>
      <c r="C25" s="71"/>
      <c r="D25" s="71"/>
    </row>
    <row r="26" spans="1:20" s="63" customFormat="1" x14ac:dyDescent="0.45">
      <c r="A26" s="61"/>
      <c r="B26" s="64"/>
      <c r="C26" s="71"/>
      <c r="D26" s="71"/>
    </row>
    <row r="27" spans="1:20" s="63" customFormat="1" x14ac:dyDescent="0.45">
      <c r="A27" s="61"/>
      <c r="B27" s="64"/>
      <c r="C27" s="71"/>
      <c r="D27" s="71"/>
    </row>
    <row r="28" spans="1:20" s="63" customFormat="1" x14ac:dyDescent="0.45">
      <c r="A28" s="61"/>
      <c r="B28" s="64"/>
      <c r="C28" s="71"/>
      <c r="D28" s="71"/>
    </row>
    <row r="29" spans="1:20" s="63" customFormat="1" x14ac:dyDescent="0.45">
      <c r="A29" s="61"/>
      <c r="B29" s="64"/>
      <c r="C29" s="71"/>
      <c r="D29" s="71"/>
    </row>
    <row r="30" spans="1:20" s="63" customFormat="1" x14ac:dyDescent="0.45">
      <c r="A30" s="61"/>
      <c r="B30" s="64"/>
      <c r="C30" s="71"/>
      <c r="D30" s="71"/>
    </row>
    <row r="31" spans="1:20" s="63" customFormat="1" x14ac:dyDescent="0.45">
      <c r="A31" s="61"/>
      <c r="B31" s="64"/>
      <c r="C31" s="71"/>
      <c r="D31" s="71"/>
    </row>
    <row r="32" spans="1:20" s="63" customFormat="1" x14ac:dyDescent="0.45">
      <c r="A32" s="61"/>
      <c r="C32" s="71"/>
      <c r="D32" s="71"/>
    </row>
    <row r="33" spans="1:4" s="63" customFormat="1" x14ac:dyDescent="0.45">
      <c r="A33" s="61"/>
      <c r="B33" s="64"/>
      <c r="C33" s="71"/>
      <c r="D33" s="71"/>
    </row>
    <row r="34" spans="1:4" s="63" customFormat="1" x14ac:dyDescent="0.45">
      <c r="A34" s="61"/>
      <c r="B34" s="64"/>
      <c r="C34" s="71"/>
      <c r="D34" s="71"/>
    </row>
    <row r="35" spans="1:4" s="63" customFormat="1" x14ac:dyDescent="0.45">
      <c r="A35" s="61"/>
      <c r="B35" s="64"/>
      <c r="C35" s="71"/>
      <c r="D35" s="71"/>
    </row>
    <row r="36" spans="1:4" s="63" customFormat="1" x14ac:dyDescent="0.45">
      <c r="A36" s="61"/>
      <c r="B36" s="64"/>
      <c r="C36" s="71"/>
      <c r="D36" s="71"/>
    </row>
    <row r="37" spans="1:4" s="63" customFormat="1" x14ac:dyDescent="0.45">
      <c r="A37" s="61"/>
      <c r="B37" s="64"/>
      <c r="C37" s="71"/>
      <c r="D37" s="71"/>
    </row>
    <row r="38" spans="1:4" s="63" customFormat="1" x14ac:dyDescent="0.45">
      <c r="A38" s="61"/>
      <c r="B38" s="64"/>
      <c r="C38" s="71"/>
      <c r="D38" s="71"/>
    </row>
    <row r="39" spans="1:4" s="63" customFormat="1" x14ac:dyDescent="0.45">
      <c r="A39" s="61"/>
      <c r="C39" s="71"/>
      <c r="D39" s="71"/>
    </row>
    <row r="40" spans="1:4" s="63" customFormat="1" x14ac:dyDescent="0.45">
      <c r="A40" s="61"/>
      <c r="B40" s="64"/>
      <c r="C40" s="71"/>
      <c r="D40" s="71"/>
    </row>
    <row r="41" spans="1:4" s="63" customFormat="1" x14ac:dyDescent="0.45">
      <c r="A41" s="61"/>
      <c r="B41" s="64"/>
      <c r="C41" s="71"/>
      <c r="D41" s="71"/>
    </row>
    <row r="42" spans="1:4" s="63" customFormat="1" x14ac:dyDescent="0.45">
      <c r="A42" s="61"/>
      <c r="B42" s="64"/>
      <c r="C42" s="71"/>
      <c r="D42" s="71"/>
    </row>
    <row r="43" spans="1:4" s="63" customFormat="1" x14ac:dyDescent="0.45">
      <c r="A43" s="61"/>
      <c r="B43" s="64"/>
      <c r="C43" s="71"/>
      <c r="D43" s="71"/>
    </row>
    <row r="44" spans="1:4" s="63" customFormat="1" x14ac:dyDescent="0.45">
      <c r="A44" s="61"/>
      <c r="B44" s="64"/>
      <c r="C44" s="71"/>
      <c r="D44" s="71"/>
    </row>
    <row r="45" spans="1:4" s="63" customFormat="1" x14ac:dyDescent="0.45">
      <c r="A45" s="61"/>
      <c r="B45" s="64"/>
      <c r="C45" s="71"/>
      <c r="D45" s="71"/>
    </row>
    <row r="46" spans="1:4" s="63" customFormat="1" x14ac:dyDescent="0.45">
      <c r="A46" s="61"/>
      <c r="C46" s="71"/>
      <c r="D46" s="71"/>
    </row>
    <row r="47" spans="1:4" s="63" customFormat="1" x14ac:dyDescent="0.45">
      <c r="A47" s="61"/>
      <c r="B47" s="64"/>
      <c r="C47" s="71"/>
      <c r="D47" s="71"/>
    </row>
    <row r="48" spans="1:4" s="63" customFormat="1" x14ac:dyDescent="0.45">
      <c r="A48" s="61"/>
      <c r="B48" s="64"/>
      <c r="C48" s="71"/>
      <c r="D48" s="71"/>
    </row>
    <row r="49" spans="1:4" s="63" customFormat="1" x14ac:dyDescent="0.45">
      <c r="A49" s="61"/>
      <c r="B49" s="64"/>
      <c r="C49" s="71"/>
      <c r="D49" s="71"/>
    </row>
    <row r="50" spans="1:4" s="63" customFormat="1" x14ac:dyDescent="0.45">
      <c r="A50" s="61"/>
      <c r="B50" s="64"/>
      <c r="C50" s="71"/>
      <c r="D50" s="71"/>
    </row>
    <row r="51" spans="1:4" s="63" customFormat="1" x14ac:dyDescent="0.45">
      <c r="A51" s="61"/>
      <c r="B51" s="64"/>
      <c r="C51" s="71"/>
      <c r="D51" s="71"/>
    </row>
    <row r="52" spans="1:4" s="63" customFormat="1" x14ac:dyDescent="0.45">
      <c r="A52" s="61"/>
      <c r="B52" s="64"/>
      <c r="C52" s="71"/>
      <c r="D52" s="71"/>
    </row>
    <row r="53" spans="1:4" s="63" customFormat="1" x14ac:dyDescent="0.45">
      <c r="A53" s="61"/>
      <c r="C53" s="71"/>
      <c r="D53" s="71"/>
    </row>
    <row r="54" spans="1:4" s="63" customFormat="1" x14ac:dyDescent="0.45">
      <c r="A54" s="61"/>
      <c r="B54" s="64"/>
      <c r="C54" s="71"/>
      <c r="D54" s="71"/>
    </row>
    <row r="55" spans="1:4" s="63" customFormat="1" x14ac:dyDescent="0.45">
      <c r="A55" s="61"/>
      <c r="B55" s="64"/>
      <c r="C55" s="71"/>
      <c r="D55" s="71"/>
    </row>
    <row r="56" spans="1:4" s="63" customFormat="1" x14ac:dyDescent="0.45">
      <c r="A56" s="61"/>
      <c r="B56" s="64"/>
      <c r="C56" s="71"/>
      <c r="D56" s="71"/>
    </row>
    <row r="57" spans="1:4" s="63" customFormat="1" x14ac:dyDescent="0.45">
      <c r="A57" s="61"/>
      <c r="B57" s="64"/>
      <c r="C57" s="71"/>
      <c r="D57" s="71"/>
    </row>
    <row r="58" spans="1:4" s="63" customFormat="1" x14ac:dyDescent="0.45">
      <c r="A58" s="61"/>
      <c r="B58" s="64"/>
      <c r="C58" s="71"/>
      <c r="D58" s="71"/>
    </row>
    <row r="59" spans="1:4" s="63" customFormat="1" x14ac:dyDescent="0.45">
      <c r="A59" s="61"/>
      <c r="B59" s="64"/>
      <c r="C59" s="71"/>
      <c r="D59" s="71"/>
    </row>
    <row r="60" spans="1:4" s="63" customFormat="1" x14ac:dyDescent="0.45">
      <c r="A60" s="61"/>
      <c r="C60" s="71"/>
      <c r="D60" s="71"/>
    </row>
    <row r="61" spans="1:4" s="63" customFormat="1" x14ac:dyDescent="0.45">
      <c r="A61" s="61"/>
      <c r="B61" s="64"/>
      <c r="C61" s="71"/>
      <c r="D61" s="71"/>
    </row>
    <row r="62" spans="1:4" s="63" customFormat="1" x14ac:dyDescent="0.45">
      <c r="A62" s="61"/>
      <c r="B62" s="64"/>
      <c r="C62" s="71"/>
      <c r="D62" s="71"/>
    </row>
    <row r="63" spans="1:4" s="63" customFormat="1" x14ac:dyDescent="0.45">
      <c r="A63" s="61"/>
      <c r="B63" s="64"/>
      <c r="C63" s="71"/>
      <c r="D63" s="71"/>
    </row>
    <row r="64" spans="1:4" s="63" customFormat="1" x14ac:dyDescent="0.45">
      <c r="A64" s="61"/>
      <c r="B64" s="64"/>
      <c r="C64" s="71"/>
      <c r="D64" s="71"/>
    </row>
    <row r="65" spans="1:9" s="63" customFormat="1" x14ac:dyDescent="0.45">
      <c r="A65" s="61"/>
      <c r="B65" s="64"/>
      <c r="C65" s="71"/>
      <c r="D65" s="71"/>
    </row>
    <row r="66" spans="1:9" s="63" customFormat="1" x14ac:dyDescent="0.45">
      <c r="A66" s="61"/>
      <c r="B66" s="64"/>
      <c r="C66" s="71"/>
      <c r="D66" s="71"/>
    </row>
    <row r="67" spans="1:9" s="63" customFormat="1" x14ac:dyDescent="0.45">
      <c r="A67" s="61"/>
      <c r="C67" s="71"/>
      <c r="D67" s="71"/>
    </row>
    <row r="68" spans="1:9" s="63" customFormat="1" x14ac:dyDescent="0.45">
      <c r="A68" s="61"/>
      <c r="B68" s="64"/>
      <c r="C68" s="71"/>
      <c r="D68" s="71"/>
    </row>
    <row r="69" spans="1:9" s="63" customFormat="1" x14ac:dyDescent="0.45">
      <c r="A69" s="61"/>
      <c r="B69" s="64"/>
      <c r="C69" s="71"/>
      <c r="D69" s="71"/>
    </row>
    <row r="70" spans="1:9" s="63" customFormat="1" x14ac:dyDescent="0.45">
      <c r="A70" s="61"/>
      <c r="B70" s="64"/>
      <c r="C70" s="71"/>
      <c r="D70" s="71"/>
    </row>
    <row r="71" spans="1:9" x14ac:dyDescent="0.45">
      <c r="A71" s="65"/>
      <c r="B71" s="64"/>
      <c r="C71" s="71"/>
      <c r="D71" s="71"/>
      <c r="E71" s="63"/>
      <c r="F71" s="63"/>
      <c r="G71" s="63"/>
      <c r="H71" s="63"/>
      <c r="I71" s="63"/>
    </row>
    <row r="72" spans="1:9" x14ac:dyDescent="0.45">
      <c r="A72" s="65"/>
      <c r="B72" s="64"/>
      <c r="C72" s="71"/>
      <c r="D72" s="71"/>
      <c r="F72" s="63"/>
      <c r="G72" s="63"/>
      <c r="H72" s="63"/>
      <c r="I72" s="63"/>
    </row>
    <row r="73" spans="1:9" x14ac:dyDescent="0.45">
      <c r="A73" s="65"/>
      <c r="B73" s="64"/>
      <c r="C73" s="71"/>
      <c r="D73" s="71"/>
      <c r="F73" s="63"/>
      <c r="G73" s="63"/>
      <c r="H73" s="63"/>
    </row>
    <row r="74" spans="1:9" x14ac:dyDescent="0.45">
      <c r="A74" s="65"/>
      <c r="D74" s="71"/>
      <c r="F74" s="63"/>
    </row>
    <row r="75" spans="1:9" x14ac:dyDescent="0.45">
      <c r="A75" s="65"/>
      <c r="B75" s="66"/>
    </row>
    <row r="76" spans="1:9" x14ac:dyDescent="0.45">
      <c r="B76" s="66"/>
    </row>
    <row r="77" spans="1:9" x14ac:dyDescent="0.45">
      <c r="B77" s="66"/>
    </row>
    <row r="78" spans="1:9" x14ac:dyDescent="0.45">
      <c r="B78" s="66"/>
    </row>
    <row r="79" spans="1:9" x14ac:dyDescent="0.45">
      <c r="B79" s="66"/>
    </row>
    <row r="80" spans="1:9" x14ac:dyDescent="0.45">
      <c r="B80" s="66"/>
    </row>
    <row r="82" spans="1:11" x14ac:dyDescent="0.45">
      <c r="B82" s="66"/>
    </row>
    <row r="83" spans="1:11" s="72" customFormat="1" x14ac:dyDescent="0.45">
      <c r="A83" s="67"/>
      <c r="B83" s="66"/>
      <c r="E83" s="67"/>
      <c r="F83" s="67"/>
      <c r="G83" s="67"/>
      <c r="H83" s="67"/>
      <c r="I83" s="67"/>
      <c r="J83" s="67"/>
      <c r="K83" s="67"/>
    </row>
    <row r="84" spans="1:11" s="72" customFormat="1" x14ac:dyDescent="0.45">
      <c r="A84" s="67"/>
      <c r="B84" s="66"/>
      <c r="E84" s="67"/>
      <c r="F84" s="67"/>
      <c r="G84" s="67"/>
      <c r="H84" s="67"/>
      <c r="I84" s="67"/>
      <c r="J84" s="67"/>
      <c r="K84" s="67"/>
    </row>
    <row r="85" spans="1:11" s="72" customFormat="1" x14ac:dyDescent="0.45">
      <c r="A85" s="67"/>
      <c r="B85" s="66"/>
      <c r="E85" s="67"/>
      <c r="F85" s="67"/>
      <c r="G85" s="67"/>
      <c r="H85" s="67"/>
      <c r="I85" s="67"/>
      <c r="J85" s="67"/>
      <c r="K85" s="67"/>
    </row>
    <row r="86" spans="1:11" x14ac:dyDescent="0.45">
      <c r="B86" s="66"/>
    </row>
  </sheetData>
  <sheetProtection algorithmName="SHA-512" hashValue="HEM/DsjAAlIP3sYQC3WuT/+U6pUTvpokQKgMqXEwfG2oYk4834V5gpcPMZUm1z/34Bncy8DwR+XO412ynSXJVQ==" saltValue="7I8VygGo3W8JwCD2ZCrEeQ==" spinCount="100000" sheet="1" objects="1" scenarios="1"/>
  <mergeCells count="7">
    <mergeCell ref="F14:I14"/>
    <mergeCell ref="F13:I13"/>
    <mergeCell ref="A1:K1"/>
    <mergeCell ref="F2:H2"/>
    <mergeCell ref="F8:I8"/>
    <mergeCell ref="F10:I10"/>
    <mergeCell ref="F11:I11"/>
  </mergeCells>
  <dataValidations count="1">
    <dataValidation type="list" allowBlank="1" showInputMessage="1" showErrorMessage="1" sqref="C8" xr:uid="{C7986AC6-59EC-4E0A-97EB-C1452D0F0BAD}">
      <formula1>$M$2:$M$3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6399-E065-4903-92B3-64C8862A5337}">
  <dimension ref="A1:T86"/>
  <sheetViews>
    <sheetView showGridLines="0" zoomScaleNormal="100" workbookViewId="0">
      <selection activeCell="I3" sqref="I3"/>
    </sheetView>
  </sheetViews>
  <sheetFormatPr defaultColWidth="9.1796875" defaultRowHeight="16.5" x14ac:dyDescent="0.45"/>
  <cols>
    <col min="1" max="1" width="1.453125" style="67" customWidth="1"/>
    <col min="2" max="2" width="51.36328125" style="67" customWidth="1"/>
    <col min="3" max="3" width="19.6328125" style="72" customWidth="1"/>
    <col min="4" max="4" width="14.90625" style="72" customWidth="1"/>
    <col min="5" max="5" width="2.36328125" style="67" customWidth="1"/>
    <col min="6" max="6" width="9.90625" style="67" customWidth="1"/>
    <col min="7" max="7" width="9.1796875" style="67"/>
    <col min="8" max="8" width="14.36328125" style="67" customWidth="1"/>
    <col min="9" max="9" width="10.6328125" style="67" customWidth="1"/>
    <col min="10" max="10" width="4.26953125" style="67" customWidth="1"/>
    <col min="11" max="11" width="19.81640625" style="67" customWidth="1"/>
    <col min="12" max="12" width="17.26953125" style="67" customWidth="1"/>
    <col min="13" max="16384" width="9.1796875" style="67"/>
  </cols>
  <sheetData>
    <row r="1" spans="1:20" s="61" customFormat="1" ht="44" customHeight="1" thickBot="1" x14ac:dyDescent="0.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20" s="61" customFormat="1" ht="17.5" customHeight="1" thickBot="1" x14ac:dyDescent="0.5">
      <c r="A2" s="185"/>
      <c r="B2" s="185"/>
      <c r="C2" s="185"/>
      <c r="D2" s="185"/>
      <c r="E2" s="185"/>
      <c r="F2" s="212" t="s">
        <v>28</v>
      </c>
      <c r="G2" s="213"/>
      <c r="H2" s="214"/>
      <c r="I2" s="185"/>
      <c r="J2" s="102"/>
      <c r="K2" s="193" t="s">
        <v>85</v>
      </c>
      <c r="L2" s="68"/>
      <c r="M2" s="68" t="s">
        <v>17</v>
      </c>
      <c r="N2" s="76"/>
      <c r="O2" s="76"/>
      <c r="P2" s="76"/>
      <c r="Q2" s="76"/>
      <c r="R2" s="76"/>
      <c r="S2" s="76"/>
      <c r="T2" s="76"/>
    </row>
    <row r="3" spans="1:20" s="61" customFormat="1" ht="17.5" customHeight="1" thickBot="1" x14ac:dyDescent="0.5">
      <c r="B3" s="87" t="s">
        <v>3</v>
      </c>
      <c r="C3" s="88">
        <v>50000000</v>
      </c>
      <c r="D3" s="185"/>
      <c r="E3" s="62"/>
      <c r="F3" s="148" t="s">
        <v>37</v>
      </c>
      <c r="G3" s="94" t="s">
        <v>38</v>
      </c>
      <c r="H3" s="149"/>
      <c r="J3" s="76"/>
      <c r="K3" s="192" t="s">
        <v>101</v>
      </c>
      <c r="L3" s="68"/>
      <c r="M3" s="68" t="s">
        <v>24</v>
      </c>
      <c r="N3" s="76"/>
      <c r="O3" s="76"/>
      <c r="P3" s="76"/>
      <c r="Q3" s="76"/>
      <c r="R3" s="76"/>
      <c r="S3" s="76"/>
      <c r="T3" s="76"/>
    </row>
    <row r="4" spans="1:20" s="61" customFormat="1" ht="17" thickBot="1" x14ac:dyDescent="0.5">
      <c r="B4" s="89" t="s">
        <v>7</v>
      </c>
      <c r="C4" s="90">
        <v>0.02</v>
      </c>
      <c r="D4" s="185"/>
      <c r="E4" s="62"/>
      <c r="F4" s="150" t="s">
        <v>15</v>
      </c>
      <c r="G4" s="151" t="s">
        <v>36</v>
      </c>
      <c r="H4" s="152">
        <v>15.6</v>
      </c>
      <c r="J4" s="76"/>
      <c r="K4" s="192" t="s">
        <v>102</v>
      </c>
      <c r="L4" s="68"/>
      <c r="M4" s="68"/>
      <c r="N4" s="76"/>
      <c r="O4" s="76"/>
      <c r="P4" s="76"/>
      <c r="Q4" s="76"/>
      <c r="R4" s="76"/>
      <c r="S4" s="76"/>
      <c r="T4" s="76"/>
    </row>
    <row r="5" spans="1:20" s="61" customFormat="1" ht="17" thickBot="1" x14ac:dyDescent="0.5">
      <c r="B5" s="91" t="s">
        <v>0</v>
      </c>
      <c r="C5" s="92">
        <f>C3*C4</f>
        <v>1000000</v>
      </c>
      <c r="D5" s="185"/>
      <c r="E5" s="62"/>
      <c r="J5" s="76"/>
      <c r="K5" s="192" t="s">
        <v>90</v>
      </c>
      <c r="L5" s="68"/>
      <c r="M5" s="68"/>
      <c r="N5" s="76"/>
      <c r="O5" s="76"/>
      <c r="P5" s="76"/>
      <c r="Q5" s="76"/>
      <c r="R5" s="76"/>
      <c r="S5" s="76"/>
      <c r="T5" s="76"/>
    </row>
    <row r="6" spans="1:20" s="61" customFormat="1" ht="18.5" thickBot="1" x14ac:dyDescent="0.55000000000000004">
      <c r="B6" s="73"/>
      <c r="C6" s="74"/>
      <c r="D6" s="185"/>
      <c r="E6" s="58"/>
      <c r="J6" s="76"/>
      <c r="K6" s="192" t="s">
        <v>103</v>
      </c>
      <c r="L6" s="68"/>
      <c r="M6" s="68"/>
      <c r="N6" s="76"/>
      <c r="O6" s="76"/>
      <c r="P6" s="76"/>
      <c r="Q6" s="76"/>
      <c r="R6" s="76"/>
      <c r="S6" s="76"/>
      <c r="T6" s="76"/>
    </row>
    <row r="7" spans="1:20" s="61" customFormat="1" ht="18.5" thickBot="1" x14ac:dyDescent="0.55000000000000004">
      <c r="B7" s="77" t="s">
        <v>84</v>
      </c>
      <c r="C7" s="78" t="s">
        <v>90</v>
      </c>
      <c r="D7" s="185"/>
      <c r="E7" s="58"/>
      <c r="F7" s="215" t="s">
        <v>33</v>
      </c>
      <c r="G7" s="216"/>
      <c r="H7" s="216"/>
      <c r="I7" s="217"/>
      <c r="J7" s="76"/>
      <c r="K7" s="192" t="s">
        <v>99</v>
      </c>
      <c r="L7" s="68"/>
      <c r="M7" s="68"/>
      <c r="N7" s="76"/>
      <c r="O7" s="76"/>
      <c r="P7" s="76"/>
      <c r="Q7" s="76"/>
      <c r="R7" s="76"/>
      <c r="S7" s="76"/>
      <c r="T7" s="76"/>
    </row>
    <row r="8" spans="1:20" s="61" customFormat="1" ht="16.5" customHeight="1" x14ac:dyDescent="0.5">
      <c r="B8" s="79" t="s">
        <v>16</v>
      </c>
      <c r="C8" s="80" t="s">
        <v>17</v>
      </c>
      <c r="D8" s="185"/>
      <c r="E8" s="58"/>
      <c r="F8" s="200" t="s">
        <v>125</v>
      </c>
      <c r="G8" s="201"/>
      <c r="H8" s="201"/>
      <c r="I8" s="202"/>
      <c r="J8" s="76"/>
      <c r="K8" s="192" t="s">
        <v>104</v>
      </c>
      <c r="L8" s="68"/>
      <c r="M8" s="68"/>
      <c r="N8" s="76"/>
      <c r="O8" s="76"/>
      <c r="P8" s="76"/>
      <c r="Q8" s="76"/>
      <c r="R8" s="76"/>
      <c r="S8" s="76"/>
      <c r="T8" s="76"/>
    </row>
    <row r="9" spans="1:20" s="61" customFormat="1" ht="16.5" customHeight="1" x14ac:dyDescent="0.5">
      <c r="B9" s="79" t="s">
        <v>27</v>
      </c>
      <c r="C9" s="80">
        <v>1</v>
      </c>
      <c r="D9" s="185"/>
      <c r="E9" s="58"/>
      <c r="F9" s="218" t="s">
        <v>127</v>
      </c>
      <c r="G9" s="219"/>
      <c r="H9" s="219"/>
      <c r="I9" s="220"/>
      <c r="J9" s="76"/>
      <c r="K9" s="192" t="s">
        <v>105</v>
      </c>
      <c r="L9" s="68"/>
      <c r="M9" s="68"/>
      <c r="N9" s="76"/>
      <c r="O9" s="76"/>
      <c r="P9" s="76"/>
      <c r="Q9" s="76"/>
      <c r="R9" s="76"/>
      <c r="S9" s="76"/>
      <c r="T9" s="76"/>
    </row>
    <row r="10" spans="1:20" s="63" customFormat="1" ht="16.5" customHeight="1" x14ac:dyDescent="0.5">
      <c r="A10" s="61"/>
      <c r="B10" s="79" t="s">
        <v>2</v>
      </c>
      <c r="C10" s="81">
        <v>184000</v>
      </c>
      <c r="D10" s="185"/>
      <c r="E10" s="93"/>
      <c r="F10" s="221" t="s">
        <v>126</v>
      </c>
      <c r="G10" s="222"/>
      <c r="H10" s="222"/>
      <c r="I10" s="223"/>
      <c r="J10" s="76"/>
      <c r="K10" s="192" t="s">
        <v>106</v>
      </c>
      <c r="L10" s="68"/>
      <c r="M10" s="68"/>
      <c r="N10" s="76"/>
      <c r="O10" s="76"/>
      <c r="P10" s="76"/>
      <c r="Q10" s="76"/>
      <c r="R10" s="76"/>
      <c r="S10" s="76"/>
      <c r="T10" s="76"/>
    </row>
    <row r="11" spans="1:20" s="63" customFormat="1" ht="16.5" customHeight="1" x14ac:dyDescent="0.5">
      <c r="A11" s="61"/>
      <c r="B11" s="79" t="s">
        <v>1</v>
      </c>
      <c r="C11" s="81">
        <v>180000</v>
      </c>
      <c r="D11" s="185"/>
      <c r="E11" s="93"/>
      <c r="F11" s="221" t="s">
        <v>128</v>
      </c>
      <c r="G11" s="222"/>
      <c r="H11" s="222"/>
      <c r="I11" s="223"/>
      <c r="J11" s="76"/>
      <c r="K11" s="192" t="s">
        <v>107</v>
      </c>
      <c r="L11" s="68"/>
      <c r="M11" s="68"/>
      <c r="N11" s="76"/>
      <c r="O11" s="76"/>
      <c r="P11" s="76"/>
      <c r="Q11" s="76"/>
      <c r="R11" s="76"/>
      <c r="S11" s="76"/>
      <c r="T11" s="76"/>
    </row>
    <row r="12" spans="1:20" s="63" customFormat="1" ht="18" customHeight="1" x14ac:dyDescent="0.5">
      <c r="A12" s="61"/>
      <c r="B12" s="79" t="s">
        <v>34</v>
      </c>
      <c r="C12" s="82">
        <v>0.02</v>
      </c>
      <c r="D12" s="185"/>
      <c r="E12" s="60"/>
      <c r="F12" s="197"/>
      <c r="G12" s="198"/>
      <c r="H12" s="198"/>
      <c r="I12" s="199"/>
      <c r="J12" s="76"/>
      <c r="K12" s="192" t="s">
        <v>108</v>
      </c>
      <c r="L12" s="68"/>
      <c r="M12" s="68"/>
      <c r="N12" s="76"/>
      <c r="O12" s="76"/>
      <c r="P12" s="76"/>
      <c r="Q12" s="76"/>
      <c r="R12" s="76"/>
      <c r="S12" s="76"/>
      <c r="T12" s="76"/>
    </row>
    <row r="13" spans="1:20" s="63" customFormat="1" ht="18" customHeight="1" x14ac:dyDescent="0.5">
      <c r="A13" s="61"/>
      <c r="B13" s="83" t="s">
        <v>21</v>
      </c>
      <c r="C13" s="84">
        <f>(C10*C12)</f>
        <v>3680</v>
      </c>
      <c r="D13" s="185"/>
      <c r="E13" s="60"/>
      <c r="F13" s="218" t="s">
        <v>67</v>
      </c>
      <c r="G13" s="219"/>
      <c r="H13" s="219"/>
      <c r="I13" s="220"/>
      <c r="J13" s="76"/>
      <c r="K13" s="192" t="s">
        <v>109</v>
      </c>
      <c r="L13" s="68"/>
      <c r="M13" s="68"/>
      <c r="N13" s="76"/>
      <c r="O13" s="76"/>
      <c r="P13" s="76"/>
      <c r="Q13" s="76"/>
      <c r="R13" s="76"/>
      <c r="S13" s="76"/>
      <c r="T13" s="76"/>
    </row>
    <row r="14" spans="1:20" s="63" customFormat="1" ht="18" customHeight="1" x14ac:dyDescent="0.5">
      <c r="A14" s="61"/>
      <c r="B14" s="83" t="s">
        <v>62</v>
      </c>
      <c r="C14" s="84">
        <f>C13*C9*H4</f>
        <v>57408</v>
      </c>
      <c r="D14" s="185"/>
      <c r="E14" s="93"/>
      <c r="F14" s="221" t="s">
        <v>82</v>
      </c>
      <c r="G14" s="222"/>
      <c r="H14" s="222"/>
      <c r="I14" s="223"/>
      <c r="J14" s="76"/>
      <c r="K14" s="192" t="s">
        <v>110</v>
      </c>
      <c r="L14" s="68"/>
      <c r="M14" s="68"/>
      <c r="N14" s="76"/>
      <c r="O14" s="76"/>
      <c r="P14" s="76"/>
      <c r="Q14" s="76"/>
      <c r="R14" s="76"/>
      <c r="S14" s="76"/>
      <c r="T14" s="76"/>
    </row>
    <row r="15" spans="1:20" s="63" customFormat="1" ht="18" customHeight="1" thickBot="1" x14ac:dyDescent="0.55000000000000004">
      <c r="A15" s="61"/>
      <c r="B15" s="83" t="s">
        <v>63</v>
      </c>
      <c r="C15" s="84">
        <f>ABS(C10-C11)</f>
        <v>4000</v>
      </c>
      <c r="D15" s="185"/>
      <c r="E15" s="93"/>
      <c r="F15" s="224"/>
      <c r="G15" s="225"/>
      <c r="H15" s="225"/>
      <c r="I15" s="226"/>
      <c r="J15" s="76"/>
      <c r="K15" s="192" t="s">
        <v>111</v>
      </c>
      <c r="L15" s="68"/>
      <c r="M15" s="68"/>
      <c r="N15" s="76"/>
      <c r="O15" s="76"/>
      <c r="P15" s="76"/>
      <c r="Q15" s="76"/>
      <c r="R15" s="76"/>
      <c r="S15" s="76"/>
      <c r="T15" s="76"/>
    </row>
    <row r="16" spans="1:20" s="63" customFormat="1" ht="17" customHeight="1" x14ac:dyDescent="0.5">
      <c r="A16" s="61"/>
      <c r="B16" s="83" t="s">
        <v>29</v>
      </c>
      <c r="C16" s="84">
        <f>C15*H4</f>
        <v>62400</v>
      </c>
      <c r="D16" s="185"/>
      <c r="E16" s="93"/>
      <c r="F16" s="93"/>
      <c r="G16" s="93"/>
      <c r="I16" s="93"/>
      <c r="J16" s="76"/>
      <c r="K16" s="192" t="s">
        <v>112</v>
      </c>
      <c r="L16" s="76"/>
      <c r="M16" s="76"/>
      <c r="N16" s="76"/>
      <c r="O16" s="76"/>
      <c r="P16" s="76"/>
      <c r="Q16" s="76"/>
      <c r="R16" s="76"/>
      <c r="S16" s="76"/>
      <c r="T16" s="76"/>
    </row>
    <row r="17" spans="1:20" s="63" customFormat="1" ht="17" customHeight="1" x14ac:dyDescent="0.5">
      <c r="A17" s="61"/>
      <c r="B17" s="97" t="s">
        <v>4</v>
      </c>
      <c r="C17" s="98">
        <f>ABS(C5/C16)</f>
        <v>16.025641025641026</v>
      </c>
      <c r="D17" s="103" t="str">
        <f>IF(C17&lt;C9,"UNDER MINIMUM","")</f>
        <v/>
      </c>
      <c r="F17" s="93"/>
      <c r="G17" s="93"/>
      <c r="I17" s="93"/>
      <c r="J17" s="76"/>
      <c r="K17" s="192" t="s">
        <v>113</v>
      </c>
      <c r="L17" s="76"/>
      <c r="M17" s="76"/>
      <c r="N17" s="76"/>
      <c r="O17" s="76"/>
      <c r="P17" s="76"/>
      <c r="Q17" s="76"/>
      <c r="R17" s="76"/>
      <c r="S17" s="76"/>
      <c r="T17" s="76"/>
    </row>
    <row r="18" spans="1:20" s="63" customFormat="1" ht="17" customHeight="1" thickBot="1" x14ac:dyDescent="0.55000000000000004">
      <c r="A18" s="61"/>
      <c r="B18" s="85" t="s">
        <v>32</v>
      </c>
      <c r="C18" s="86">
        <f>((C14/C9)*C17)/100</f>
        <v>9200</v>
      </c>
      <c r="D18" s="103" t="str">
        <f>IF(C18&lt;(C3/100),"","ADJUST STOP LOSS")</f>
        <v/>
      </c>
      <c r="F18" s="93"/>
      <c r="G18" s="93"/>
      <c r="I18" s="93"/>
      <c r="J18" s="76"/>
      <c r="K18" s="192" t="s">
        <v>114</v>
      </c>
      <c r="L18" s="76"/>
      <c r="M18" s="76"/>
      <c r="N18" s="76"/>
      <c r="O18" s="76"/>
      <c r="P18" s="76"/>
      <c r="Q18" s="76"/>
      <c r="R18" s="76"/>
      <c r="S18" s="76"/>
      <c r="T18" s="76"/>
    </row>
    <row r="19" spans="1:20" s="63" customFormat="1" ht="18" x14ac:dyDescent="0.5">
      <c r="A19" s="61"/>
      <c r="C19" s="69"/>
      <c r="D19" s="103"/>
      <c r="F19" s="93"/>
      <c r="G19" s="93"/>
      <c r="I19" s="93"/>
      <c r="J19" s="76"/>
      <c r="K19" s="191" t="s">
        <v>115</v>
      </c>
      <c r="L19" s="76"/>
      <c r="M19" s="76"/>
      <c r="N19" s="76"/>
      <c r="O19" s="76"/>
      <c r="P19" s="76"/>
      <c r="Q19" s="76"/>
      <c r="R19" s="76"/>
      <c r="S19" s="76"/>
      <c r="T19" s="76"/>
    </row>
    <row r="20" spans="1:20" s="63" customFormat="1" ht="18" x14ac:dyDescent="0.5">
      <c r="A20" s="61"/>
      <c r="C20" s="69"/>
      <c r="D20" s="185"/>
      <c r="E20" s="59"/>
      <c r="F20" s="93"/>
      <c r="G20" s="93"/>
      <c r="I20" s="93"/>
      <c r="K20" s="191" t="s">
        <v>116</v>
      </c>
    </row>
    <row r="21" spans="1:20" s="63" customFormat="1" ht="18" x14ac:dyDescent="0.5">
      <c r="A21" s="61"/>
      <c r="B21" s="64"/>
      <c r="C21" s="70"/>
      <c r="D21" s="69"/>
      <c r="F21" s="93"/>
      <c r="G21" s="93"/>
      <c r="K21" s="191" t="s">
        <v>117</v>
      </c>
    </row>
    <row r="22" spans="1:20" s="63" customFormat="1" x14ac:dyDescent="0.45">
      <c r="A22" s="61"/>
      <c r="B22" s="64"/>
      <c r="C22" s="71"/>
      <c r="D22" s="70"/>
      <c r="K22" s="191" t="s">
        <v>118</v>
      </c>
    </row>
    <row r="23" spans="1:20" s="63" customFormat="1" x14ac:dyDescent="0.45">
      <c r="A23" s="61"/>
      <c r="B23" s="64"/>
      <c r="C23" s="71"/>
      <c r="D23" s="71"/>
      <c r="K23" s="191" t="s">
        <v>119</v>
      </c>
    </row>
    <row r="24" spans="1:20" s="63" customFormat="1" x14ac:dyDescent="0.45">
      <c r="A24" s="61"/>
      <c r="B24" s="64"/>
      <c r="C24" s="71"/>
      <c r="D24" s="71"/>
      <c r="K24" s="191" t="s">
        <v>120</v>
      </c>
    </row>
    <row r="25" spans="1:20" s="63" customFormat="1" x14ac:dyDescent="0.45">
      <c r="A25" s="61"/>
      <c r="C25" s="71"/>
      <c r="D25" s="71"/>
      <c r="K25" s="191" t="s">
        <v>121</v>
      </c>
    </row>
    <row r="26" spans="1:20" s="63" customFormat="1" x14ac:dyDescent="0.45">
      <c r="A26" s="61"/>
      <c r="B26" s="64"/>
      <c r="C26" s="71"/>
      <c r="D26" s="71"/>
      <c r="K26" s="191" t="s">
        <v>122</v>
      </c>
    </row>
    <row r="27" spans="1:20" s="63" customFormat="1" x14ac:dyDescent="0.45">
      <c r="A27" s="61"/>
      <c r="B27" s="64"/>
      <c r="C27" s="71"/>
      <c r="D27" s="71"/>
      <c r="K27" s="191" t="s">
        <v>123</v>
      </c>
    </row>
    <row r="28" spans="1:20" s="63" customFormat="1" x14ac:dyDescent="0.45">
      <c r="A28" s="61"/>
      <c r="B28" s="64"/>
      <c r="C28" s="71"/>
      <c r="D28" s="71"/>
      <c r="K28" s="191" t="s">
        <v>124</v>
      </c>
    </row>
    <row r="29" spans="1:20" s="63" customFormat="1" x14ac:dyDescent="0.45">
      <c r="A29" s="61"/>
      <c r="B29" s="64"/>
      <c r="C29" s="71"/>
      <c r="D29" s="71"/>
      <c r="K29" s="203"/>
    </row>
    <row r="30" spans="1:20" s="63" customFormat="1" x14ac:dyDescent="0.45">
      <c r="A30" s="61"/>
      <c r="B30" s="64"/>
      <c r="C30" s="71"/>
      <c r="D30" s="71"/>
      <c r="K30" s="203"/>
    </row>
    <row r="31" spans="1:20" s="63" customFormat="1" x14ac:dyDescent="0.45">
      <c r="A31" s="61"/>
      <c r="B31" s="64"/>
      <c r="C31" s="71"/>
      <c r="D31" s="71"/>
      <c r="K31" s="203"/>
    </row>
    <row r="32" spans="1:20" s="63" customFormat="1" x14ac:dyDescent="0.45">
      <c r="A32" s="61"/>
      <c r="C32" s="71"/>
      <c r="D32" s="71"/>
      <c r="K32" s="203"/>
    </row>
    <row r="33" spans="1:11" s="63" customFormat="1" ht="17" thickBot="1" x14ac:dyDescent="0.5">
      <c r="A33" s="61"/>
      <c r="B33" s="64"/>
      <c r="C33" s="71"/>
      <c r="D33" s="71"/>
      <c r="K33" s="204"/>
    </row>
    <row r="34" spans="1:11" s="63" customFormat="1" x14ac:dyDescent="0.45">
      <c r="A34" s="61"/>
      <c r="B34" s="64"/>
      <c r="C34" s="71"/>
      <c r="D34" s="71"/>
    </row>
    <row r="35" spans="1:11" s="63" customFormat="1" x14ac:dyDescent="0.45">
      <c r="A35" s="61"/>
      <c r="B35" s="64"/>
      <c r="C35" s="71"/>
      <c r="D35" s="71"/>
    </row>
    <row r="36" spans="1:11" s="63" customFormat="1" x14ac:dyDescent="0.45">
      <c r="A36" s="61"/>
      <c r="B36" s="64"/>
      <c r="C36" s="71"/>
      <c r="D36" s="71"/>
    </row>
    <row r="37" spans="1:11" s="63" customFormat="1" x14ac:dyDescent="0.45">
      <c r="A37" s="61"/>
      <c r="B37" s="64"/>
      <c r="C37" s="71"/>
      <c r="D37" s="71"/>
    </row>
    <row r="38" spans="1:11" s="63" customFormat="1" x14ac:dyDescent="0.45">
      <c r="A38" s="61"/>
      <c r="B38" s="64"/>
      <c r="C38" s="71"/>
      <c r="D38" s="71"/>
    </row>
    <row r="39" spans="1:11" s="63" customFormat="1" x14ac:dyDescent="0.45">
      <c r="A39" s="61"/>
      <c r="C39" s="71"/>
      <c r="D39" s="71"/>
    </row>
    <row r="40" spans="1:11" s="63" customFormat="1" x14ac:dyDescent="0.45">
      <c r="A40" s="61"/>
      <c r="B40" s="64"/>
      <c r="C40" s="71"/>
      <c r="D40" s="71"/>
    </row>
    <row r="41" spans="1:11" s="63" customFormat="1" x14ac:dyDescent="0.45">
      <c r="A41" s="61"/>
      <c r="B41" s="64"/>
      <c r="C41" s="71"/>
      <c r="D41" s="71"/>
    </row>
    <row r="42" spans="1:11" s="63" customFormat="1" x14ac:dyDescent="0.45">
      <c r="A42" s="61"/>
      <c r="B42" s="64"/>
      <c r="C42" s="71"/>
      <c r="D42" s="71"/>
    </row>
    <row r="43" spans="1:11" s="63" customFormat="1" x14ac:dyDescent="0.45">
      <c r="A43" s="61"/>
      <c r="B43" s="64"/>
      <c r="C43" s="71"/>
      <c r="D43" s="71"/>
    </row>
    <row r="44" spans="1:11" s="63" customFormat="1" x14ac:dyDescent="0.45">
      <c r="A44" s="61"/>
      <c r="B44" s="64"/>
      <c r="C44" s="71"/>
      <c r="D44" s="71"/>
    </row>
    <row r="45" spans="1:11" s="63" customFormat="1" x14ac:dyDescent="0.45">
      <c r="A45" s="61"/>
      <c r="B45" s="64"/>
      <c r="C45" s="71"/>
      <c r="D45" s="71"/>
    </row>
    <row r="46" spans="1:11" s="63" customFormat="1" x14ac:dyDescent="0.45">
      <c r="A46" s="61"/>
      <c r="C46" s="71"/>
      <c r="D46" s="71"/>
    </row>
    <row r="47" spans="1:11" s="63" customFormat="1" x14ac:dyDescent="0.45">
      <c r="A47" s="61"/>
      <c r="B47" s="64"/>
      <c r="C47" s="71"/>
      <c r="D47" s="71"/>
    </row>
    <row r="48" spans="1:11" s="63" customFormat="1" x14ac:dyDescent="0.45">
      <c r="A48" s="61"/>
      <c r="B48" s="64"/>
      <c r="C48" s="71"/>
      <c r="D48" s="71"/>
    </row>
    <row r="49" spans="1:4" s="63" customFormat="1" x14ac:dyDescent="0.45">
      <c r="A49" s="61"/>
      <c r="B49" s="64"/>
      <c r="C49" s="71"/>
      <c r="D49" s="71"/>
    </row>
    <row r="50" spans="1:4" s="63" customFormat="1" x14ac:dyDescent="0.45">
      <c r="A50" s="61"/>
      <c r="B50" s="64"/>
      <c r="C50" s="71"/>
      <c r="D50" s="71"/>
    </row>
    <row r="51" spans="1:4" s="63" customFormat="1" x14ac:dyDescent="0.45">
      <c r="A51" s="61"/>
      <c r="B51" s="64"/>
      <c r="C51" s="71"/>
      <c r="D51" s="71"/>
    </row>
    <row r="52" spans="1:4" s="63" customFormat="1" x14ac:dyDescent="0.45">
      <c r="A52" s="61"/>
      <c r="B52" s="64"/>
      <c r="C52" s="71"/>
      <c r="D52" s="71"/>
    </row>
    <row r="53" spans="1:4" s="63" customFormat="1" x14ac:dyDescent="0.45">
      <c r="A53" s="61"/>
      <c r="C53" s="71"/>
      <c r="D53" s="71"/>
    </row>
    <row r="54" spans="1:4" s="63" customFormat="1" x14ac:dyDescent="0.45">
      <c r="A54" s="61"/>
      <c r="B54" s="64"/>
      <c r="C54" s="71"/>
      <c r="D54" s="71"/>
    </row>
    <row r="55" spans="1:4" s="63" customFormat="1" x14ac:dyDescent="0.45">
      <c r="A55" s="61"/>
      <c r="B55" s="64"/>
      <c r="C55" s="71"/>
      <c r="D55" s="71"/>
    </row>
    <row r="56" spans="1:4" s="63" customFormat="1" x14ac:dyDescent="0.45">
      <c r="A56" s="61"/>
      <c r="B56" s="64"/>
      <c r="C56" s="71"/>
      <c r="D56" s="71"/>
    </row>
    <row r="57" spans="1:4" s="63" customFormat="1" x14ac:dyDescent="0.45">
      <c r="A57" s="61"/>
      <c r="B57" s="64"/>
      <c r="C57" s="71"/>
      <c r="D57" s="71"/>
    </row>
    <row r="58" spans="1:4" s="63" customFormat="1" x14ac:dyDescent="0.45">
      <c r="A58" s="61"/>
      <c r="B58" s="64"/>
      <c r="C58" s="71"/>
      <c r="D58" s="71"/>
    </row>
    <row r="59" spans="1:4" s="63" customFormat="1" x14ac:dyDescent="0.45">
      <c r="A59" s="61"/>
      <c r="B59" s="64"/>
      <c r="C59" s="71"/>
      <c r="D59" s="71"/>
    </row>
    <row r="60" spans="1:4" s="63" customFormat="1" x14ac:dyDescent="0.45">
      <c r="A60" s="61"/>
      <c r="C60" s="71"/>
      <c r="D60" s="71"/>
    </row>
    <row r="61" spans="1:4" s="63" customFormat="1" x14ac:dyDescent="0.45">
      <c r="A61" s="61"/>
      <c r="B61" s="64"/>
      <c r="C61" s="71"/>
      <c r="D61" s="71"/>
    </row>
    <row r="62" spans="1:4" s="63" customFormat="1" x14ac:dyDescent="0.45">
      <c r="A62" s="61"/>
      <c r="B62" s="64"/>
      <c r="C62" s="71"/>
      <c r="D62" s="71"/>
    </row>
    <row r="63" spans="1:4" s="63" customFormat="1" x14ac:dyDescent="0.45">
      <c r="A63" s="61"/>
      <c r="B63" s="64"/>
      <c r="C63" s="71"/>
      <c r="D63" s="71"/>
    </row>
    <row r="64" spans="1:4" s="63" customFormat="1" x14ac:dyDescent="0.45">
      <c r="A64" s="61"/>
      <c r="B64" s="64"/>
      <c r="C64" s="71"/>
      <c r="D64" s="71"/>
    </row>
    <row r="65" spans="1:11" s="63" customFormat="1" x14ac:dyDescent="0.45">
      <c r="A65" s="61"/>
      <c r="B65" s="64"/>
      <c r="C65" s="71"/>
      <c r="D65" s="71"/>
    </row>
    <row r="66" spans="1:11" s="63" customFormat="1" x14ac:dyDescent="0.45">
      <c r="A66" s="61"/>
      <c r="B66" s="64"/>
      <c r="C66" s="71"/>
      <c r="D66" s="71"/>
    </row>
    <row r="67" spans="1:11" s="63" customFormat="1" x14ac:dyDescent="0.45">
      <c r="A67" s="61"/>
      <c r="C67" s="71"/>
      <c r="D67" s="71"/>
    </row>
    <row r="68" spans="1:11" s="63" customFormat="1" x14ac:dyDescent="0.45">
      <c r="A68" s="61"/>
      <c r="B68" s="64"/>
      <c r="C68" s="71"/>
      <c r="D68" s="71"/>
    </row>
    <row r="69" spans="1:11" s="63" customFormat="1" x14ac:dyDescent="0.45">
      <c r="A69" s="61"/>
      <c r="B69" s="64"/>
      <c r="C69" s="71"/>
      <c r="D69" s="71"/>
    </row>
    <row r="70" spans="1:11" s="63" customFormat="1" x14ac:dyDescent="0.45">
      <c r="A70" s="61"/>
      <c r="B70" s="64"/>
      <c r="C70" s="71"/>
      <c r="D70" s="71"/>
      <c r="K70" s="67"/>
    </row>
    <row r="71" spans="1:11" x14ac:dyDescent="0.45">
      <c r="A71" s="65"/>
      <c r="B71" s="64"/>
      <c r="C71" s="71"/>
      <c r="D71" s="71"/>
      <c r="E71" s="63"/>
      <c r="F71" s="63"/>
      <c r="G71" s="63"/>
      <c r="H71" s="63"/>
      <c r="I71" s="63"/>
    </row>
    <row r="72" spans="1:11" x14ac:dyDescent="0.45">
      <c r="A72" s="65"/>
      <c r="B72" s="64"/>
      <c r="C72" s="71"/>
      <c r="D72" s="71"/>
      <c r="F72" s="63"/>
      <c r="G72" s="63"/>
      <c r="H72" s="63"/>
      <c r="I72" s="63"/>
    </row>
    <row r="73" spans="1:11" x14ac:dyDescent="0.45">
      <c r="A73" s="65"/>
      <c r="B73" s="64"/>
      <c r="C73" s="71"/>
      <c r="D73" s="71"/>
      <c r="F73" s="63"/>
      <c r="G73" s="63"/>
      <c r="H73" s="63"/>
      <c r="I73" s="63"/>
    </row>
    <row r="74" spans="1:11" x14ac:dyDescent="0.45">
      <c r="A74" s="65"/>
      <c r="D74" s="71"/>
      <c r="F74" s="63"/>
      <c r="G74" s="63"/>
      <c r="H74" s="63"/>
    </row>
    <row r="75" spans="1:11" x14ac:dyDescent="0.45">
      <c r="A75" s="65"/>
      <c r="B75" s="66"/>
      <c r="F75" s="63"/>
    </row>
    <row r="76" spans="1:11" x14ac:dyDescent="0.45">
      <c r="B76" s="66"/>
    </row>
    <row r="77" spans="1:11" x14ac:dyDescent="0.45">
      <c r="B77" s="66"/>
    </row>
    <row r="78" spans="1:11" x14ac:dyDescent="0.45">
      <c r="B78" s="66"/>
    </row>
    <row r="79" spans="1:11" x14ac:dyDescent="0.45">
      <c r="B79" s="66"/>
    </row>
    <row r="80" spans="1:11" x14ac:dyDescent="0.45">
      <c r="B80" s="66"/>
    </row>
    <row r="82" spans="1:11" x14ac:dyDescent="0.45">
      <c r="B82" s="66"/>
    </row>
    <row r="83" spans="1:11" s="72" customFormat="1" x14ac:dyDescent="0.45">
      <c r="A83" s="67"/>
      <c r="B83" s="66"/>
      <c r="E83" s="67"/>
      <c r="F83" s="67"/>
      <c r="G83" s="67"/>
      <c r="H83" s="67"/>
      <c r="I83" s="67"/>
      <c r="J83" s="67"/>
      <c r="K83" s="67"/>
    </row>
    <row r="84" spans="1:11" s="72" customFormat="1" x14ac:dyDescent="0.45">
      <c r="A84" s="67"/>
      <c r="B84" s="66"/>
      <c r="E84" s="67"/>
      <c r="F84" s="67"/>
      <c r="G84" s="67"/>
      <c r="H84" s="67"/>
      <c r="I84" s="67"/>
      <c r="J84" s="67"/>
      <c r="K84" s="67"/>
    </row>
    <row r="85" spans="1:11" s="72" customFormat="1" x14ac:dyDescent="0.45">
      <c r="A85" s="67"/>
      <c r="B85" s="66"/>
      <c r="E85" s="67"/>
      <c r="F85" s="67"/>
      <c r="G85" s="67"/>
      <c r="H85" s="67"/>
      <c r="I85" s="67"/>
      <c r="J85" s="67"/>
      <c r="K85" s="67"/>
    </row>
    <row r="86" spans="1:11" x14ac:dyDescent="0.45">
      <c r="B86" s="66"/>
    </row>
  </sheetData>
  <sheetProtection algorithmName="SHA-512" hashValue="VdNorBHzWWgpuSSaK36pUwcUb3qG9MDMYpzNcAglAUZR+MeK5KNHsjPLjeoAmpIEyscK9CETHPPp7IFKoz5JhA==" saltValue="nXf15RMh6Mfnio5G8Hl9bw==" spinCount="100000" sheet="1" objects="1" scenarios="1"/>
  <mergeCells count="9">
    <mergeCell ref="A1:K1"/>
    <mergeCell ref="F2:H2"/>
    <mergeCell ref="F9:I9"/>
    <mergeCell ref="F11:I11"/>
    <mergeCell ref="F15:I15"/>
    <mergeCell ref="F13:I13"/>
    <mergeCell ref="F14:I14"/>
    <mergeCell ref="F10:I10"/>
    <mergeCell ref="F7:I7"/>
  </mergeCells>
  <dataValidations count="2">
    <dataValidation type="list" allowBlank="1" showInputMessage="1" showErrorMessage="1" sqref="C8" xr:uid="{8063EEA4-5539-49F6-B2C9-49F7C00A770F}">
      <formula1>$M$2:$M$3</formula1>
    </dataValidation>
    <dataValidation type="list" allowBlank="1" showInputMessage="1" showErrorMessage="1" sqref="C7" xr:uid="{63F3B373-F4CE-4053-AA00-49FB9E0F69B4}">
      <formula1>$K$2:$K$33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41DB-660D-4955-ADD6-11EE240299B9}">
  <dimension ref="A1:X88"/>
  <sheetViews>
    <sheetView showGridLines="0" zoomScaleNormal="100" workbookViewId="0">
      <selection activeCell="D3" sqref="D3"/>
    </sheetView>
  </sheetViews>
  <sheetFormatPr defaultColWidth="9.1796875" defaultRowHeight="16.5" x14ac:dyDescent="0.45"/>
  <cols>
    <col min="1" max="1" width="1.453125" style="67" customWidth="1"/>
    <col min="2" max="2" width="49.90625" style="67" bestFit="1" customWidth="1"/>
    <col min="3" max="3" width="16.08984375" style="72" customWidth="1"/>
    <col min="4" max="4" width="14.90625" style="72" customWidth="1"/>
    <col min="5" max="5" width="1.36328125" style="72" customWidth="1"/>
    <col min="6" max="6" width="9.90625" style="72" customWidth="1"/>
    <col min="7" max="7" width="8.81640625" style="67" customWidth="1"/>
    <col min="8" max="8" width="2.36328125" style="67" customWidth="1"/>
    <col min="9" max="9" width="9.90625" style="67" customWidth="1"/>
    <col min="10" max="10" width="9.1796875" style="67"/>
    <col min="11" max="11" width="13.08984375" style="67" customWidth="1"/>
    <col min="12" max="12" width="5" style="67" customWidth="1"/>
    <col min="13" max="13" width="9.1796875" style="67" customWidth="1"/>
    <col min="14" max="16384" width="9.1796875" style="67"/>
  </cols>
  <sheetData>
    <row r="1" spans="1:24" s="61" customFormat="1" ht="44" customHeight="1" x14ac:dyDescent="0.4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4" s="61" customFormat="1" ht="17.5" customHeight="1" thickBot="1" x14ac:dyDescent="0.5">
      <c r="A2" s="75"/>
      <c r="B2" s="75"/>
      <c r="C2" s="75"/>
      <c r="D2" s="75"/>
      <c r="E2" s="75"/>
      <c r="F2" s="75"/>
      <c r="G2" s="75"/>
      <c r="H2" s="75"/>
      <c r="I2" s="232" t="s">
        <v>28</v>
      </c>
      <c r="J2" s="232"/>
      <c r="K2" s="232"/>
      <c r="L2" s="75"/>
      <c r="M2" s="75"/>
      <c r="N2" s="96" t="s">
        <v>37</v>
      </c>
      <c r="O2" s="68" t="s">
        <v>38</v>
      </c>
      <c r="P2" s="68" t="s">
        <v>17</v>
      </c>
    </row>
    <row r="3" spans="1:24" s="61" customFormat="1" ht="17.5" customHeight="1" thickBot="1" x14ac:dyDescent="0.5">
      <c r="B3" s="87" t="s">
        <v>3</v>
      </c>
      <c r="C3" s="88">
        <v>50000000</v>
      </c>
      <c r="D3" s="75"/>
      <c r="E3" s="75"/>
      <c r="F3" s="62"/>
      <c r="G3" s="62"/>
      <c r="H3" s="62"/>
      <c r="I3" s="94" t="s">
        <v>37</v>
      </c>
      <c r="J3" s="94" t="s">
        <v>38</v>
      </c>
      <c r="K3" s="95"/>
      <c r="N3" s="68" t="s">
        <v>14</v>
      </c>
      <c r="O3" s="68" t="s">
        <v>14</v>
      </c>
      <c r="P3" s="68" t="s">
        <v>24</v>
      </c>
    </row>
    <row r="4" spans="1:24" s="61" customFormat="1" x14ac:dyDescent="0.45">
      <c r="B4" s="89" t="s">
        <v>7</v>
      </c>
      <c r="C4" s="90">
        <v>0.02</v>
      </c>
      <c r="D4" s="75"/>
      <c r="E4" s="75"/>
      <c r="F4" s="62"/>
      <c r="G4" s="62"/>
      <c r="H4" s="62"/>
      <c r="I4" s="153" t="str">
        <f>D8</f>
        <v>USD</v>
      </c>
      <c r="J4" s="140" t="s">
        <v>36</v>
      </c>
      <c r="K4" s="141">
        <v>15.69</v>
      </c>
      <c r="N4" s="68" t="s">
        <v>39</v>
      </c>
      <c r="O4" s="68" t="s">
        <v>39</v>
      </c>
      <c r="P4" s="68"/>
    </row>
    <row r="5" spans="1:24" s="61" customFormat="1" ht="17" thickBot="1" x14ac:dyDescent="0.5">
      <c r="B5" s="91" t="s">
        <v>0</v>
      </c>
      <c r="C5" s="92">
        <f>C3*C4</f>
        <v>1000000</v>
      </c>
      <c r="D5" s="75"/>
      <c r="E5" s="75"/>
      <c r="F5" s="62"/>
      <c r="G5" s="62"/>
      <c r="H5" s="62"/>
      <c r="I5" s="99" t="str">
        <f>I4</f>
        <v>USD</v>
      </c>
      <c r="J5" s="100">
        <v>0.01</v>
      </c>
      <c r="K5" s="101">
        <f>K4/100</f>
        <v>0.15689999999999998</v>
      </c>
      <c r="N5" s="68" t="s">
        <v>40</v>
      </c>
      <c r="O5" s="68" t="s">
        <v>40</v>
      </c>
      <c r="P5" s="68"/>
    </row>
    <row r="6" spans="1:24" s="61" customFormat="1" ht="7" customHeight="1" thickBot="1" x14ac:dyDescent="0.55000000000000004">
      <c r="B6" s="73"/>
      <c r="C6" s="74"/>
      <c r="D6" s="75"/>
      <c r="E6" s="75"/>
      <c r="F6" s="62"/>
      <c r="G6" s="62"/>
      <c r="H6" s="58"/>
      <c r="N6" s="68" t="s">
        <v>31</v>
      </c>
      <c r="O6" s="68" t="s">
        <v>30</v>
      </c>
      <c r="P6" s="68"/>
    </row>
    <row r="7" spans="1:24" s="61" customFormat="1" ht="18.5" thickBot="1" x14ac:dyDescent="0.55000000000000004">
      <c r="A7" s="75"/>
      <c r="B7" s="75"/>
      <c r="C7" s="156" t="s">
        <v>37</v>
      </c>
      <c r="D7" s="154" t="s">
        <v>38</v>
      </c>
      <c r="E7" s="75"/>
      <c r="F7" s="62"/>
      <c r="G7" s="62"/>
      <c r="H7" s="58"/>
      <c r="N7" s="68" t="s">
        <v>30</v>
      </c>
      <c r="O7" s="68" t="s">
        <v>39</v>
      </c>
      <c r="P7" s="68"/>
    </row>
    <row r="8" spans="1:24" s="61" customFormat="1" ht="16.5" customHeight="1" x14ac:dyDescent="0.5">
      <c r="A8" s="75"/>
      <c r="B8" s="157" t="s">
        <v>70</v>
      </c>
      <c r="C8" s="158" t="s">
        <v>14</v>
      </c>
      <c r="D8" s="155" t="s">
        <v>15</v>
      </c>
      <c r="E8" s="75"/>
      <c r="F8" s="62"/>
      <c r="G8" s="62"/>
      <c r="H8" s="58"/>
      <c r="I8" s="58"/>
      <c r="J8" s="58"/>
      <c r="K8" s="58"/>
      <c r="L8" s="58"/>
      <c r="N8" s="68" t="s">
        <v>41</v>
      </c>
      <c r="O8" s="68" t="s">
        <v>41</v>
      </c>
      <c r="P8" s="68"/>
    </row>
    <row r="9" spans="1:24" s="61" customFormat="1" ht="16.5" customHeight="1" x14ac:dyDescent="0.5">
      <c r="A9" s="75"/>
      <c r="B9" s="159" t="s">
        <v>72</v>
      </c>
      <c r="C9" s="160" t="s">
        <v>17</v>
      </c>
      <c r="D9" s="75"/>
      <c r="E9" s="75"/>
      <c r="F9" s="62"/>
      <c r="G9" s="62"/>
      <c r="H9" s="93"/>
      <c r="I9" s="93"/>
      <c r="J9" s="93"/>
      <c r="K9" s="63"/>
      <c r="L9" s="93"/>
      <c r="N9" s="68" t="s">
        <v>15</v>
      </c>
      <c r="O9" s="68" t="s">
        <v>15</v>
      </c>
      <c r="P9" s="68"/>
    </row>
    <row r="10" spans="1:24" s="63" customFormat="1" ht="16.5" customHeight="1" x14ac:dyDescent="0.5">
      <c r="A10" s="75"/>
      <c r="B10" s="159" t="s">
        <v>46</v>
      </c>
      <c r="C10" s="160">
        <v>0.01</v>
      </c>
      <c r="D10" s="75"/>
      <c r="E10" s="75"/>
      <c r="F10" s="62"/>
      <c r="G10" s="62"/>
      <c r="H10" s="93"/>
      <c r="I10" s="93"/>
      <c r="J10" s="93"/>
      <c r="L10" s="93"/>
      <c r="M10" s="61"/>
      <c r="N10" s="68" t="s">
        <v>35</v>
      </c>
      <c r="O10" s="68" t="s">
        <v>35</v>
      </c>
      <c r="P10" s="68"/>
      <c r="Q10" s="61"/>
      <c r="R10" s="61"/>
      <c r="S10" s="61"/>
      <c r="T10" s="61"/>
      <c r="U10" s="61"/>
      <c r="V10" s="61"/>
      <c r="W10" s="61"/>
      <c r="X10" s="61"/>
    </row>
    <row r="11" spans="1:24" s="63" customFormat="1" ht="16.5" customHeight="1" x14ac:dyDescent="0.5">
      <c r="A11" s="75"/>
      <c r="B11" s="161" t="s">
        <v>48</v>
      </c>
      <c r="C11" s="162">
        <v>0.71009999999999995</v>
      </c>
      <c r="D11" s="75"/>
      <c r="E11" s="75"/>
      <c r="F11" s="62"/>
      <c r="G11" s="62"/>
      <c r="H11" s="93"/>
      <c r="I11" s="93"/>
      <c r="J11" s="93"/>
      <c r="L11" s="93"/>
      <c r="M11" s="61"/>
      <c r="N11" s="68" t="s">
        <v>42</v>
      </c>
      <c r="O11" s="68" t="s">
        <v>42</v>
      </c>
      <c r="P11" s="68"/>
      <c r="Q11" s="61"/>
      <c r="R11" s="61"/>
      <c r="S11" s="61"/>
      <c r="T11" s="61"/>
      <c r="U11" s="61"/>
      <c r="V11" s="61"/>
      <c r="W11" s="61"/>
      <c r="X11" s="61"/>
    </row>
    <row r="12" spans="1:24" s="63" customFormat="1" ht="18" customHeight="1" x14ac:dyDescent="0.5">
      <c r="A12" s="75"/>
      <c r="B12" s="161" t="s">
        <v>47</v>
      </c>
      <c r="C12" s="162">
        <v>0.68189999999999995</v>
      </c>
      <c r="D12" s="75"/>
      <c r="E12" s="75"/>
      <c r="F12" s="62"/>
      <c r="G12" s="62"/>
      <c r="H12" s="93"/>
      <c r="I12" s="93"/>
      <c r="J12" s="93"/>
      <c r="L12" s="93"/>
      <c r="M12" s="61"/>
      <c r="N12" s="68" t="s">
        <v>36</v>
      </c>
      <c r="O12" s="68" t="s">
        <v>36</v>
      </c>
      <c r="P12" s="68">
        <v>12</v>
      </c>
      <c r="Q12" s="61"/>
      <c r="R12" s="61"/>
      <c r="S12" s="61"/>
      <c r="T12" s="61"/>
      <c r="U12" s="61"/>
      <c r="V12" s="61"/>
      <c r="W12" s="61"/>
      <c r="X12" s="61"/>
    </row>
    <row r="13" spans="1:24" s="63" customFormat="1" ht="18" customHeight="1" thickBot="1" x14ac:dyDescent="0.55000000000000004">
      <c r="A13" s="75"/>
      <c r="B13" s="163" t="s">
        <v>55</v>
      </c>
      <c r="C13" s="164">
        <v>0.01</v>
      </c>
      <c r="D13" s="75"/>
      <c r="E13" s="75"/>
      <c r="F13" s="62"/>
      <c r="G13" s="62"/>
      <c r="H13" s="93"/>
      <c r="I13" s="93"/>
      <c r="J13" s="93"/>
      <c r="L13" s="93"/>
      <c r="M13" s="61"/>
      <c r="N13" s="68" t="s">
        <v>43</v>
      </c>
      <c r="O13" s="68" t="s">
        <v>43</v>
      </c>
      <c r="P13" s="68"/>
      <c r="Q13" s="61"/>
      <c r="R13" s="61"/>
      <c r="S13" s="61"/>
      <c r="T13" s="61"/>
      <c r="U13" s="61"/>
      <c r="V13" s="61"/>
      <c r="W13" s="61"/>
      <c r="X13" s="61"/>
    </row>
    <row r="14" spans="1:24" s="63" customFormat="1" ht="18" x14ac:dyDescent="0.5">
      <c r="A14" s="75"/>
      <c r="B14" s="165" t="s">
        <v>49</v>
      </c>
      <c r="C14" s="166">
        <f>C11*C13</f>
        <v>7.1009999999999997E-3</v>
      </c>
      <c r="D14" s="75"/>
      <c r="E14" s="75"/>
      <c r="F14" s="62"/>
      <c r="G14" s="62"/>
      <c r="H14" s="93"/>
      <c r="I14" s="93"/>
      <c r="J14" s="93"/>
      <c r="L14" s="93"/>
      <c r="M14" s="61"/>
      <c r="N14" s="68" t="s">
        <v>44</v>
      </c>
      <c r="O14" s="68" t="s">
        <v>44</v>
      </c>
      <c r="P14" s="68"/>
      <c r="Q14" s="61"/>
      <c r="R14" s="61"/>
      <c r="S14" s="61"/>
      <c r="T14" s="61"/>
      <c r="U14" s="61"/>
      <c r="V14" s="61"/>
      <c r="W14" s="61"/>
      <c r="X14" s="61"/>
    </row>
    <row r="15" spans="1:24" s="63" customFormat="1" ht="18" customHeight="1" x14ac:dyDescent="0.5">
      <c r="A15" s="75"/>
      <c r="B15" s="167" t="s">
        <v>50</v>
      </c>
      <c r="C15" s="168">
        <f>(C14*1000)*K4</f>
        <v>111.41468999999999</v>
      </c>
      <c r="D15" s="75"/>
      <c r="E15" s="75"/>
      <c r="F15" s="62"/>
      <c r="G15" s="62"/>
      <c r="H15" s="93"/>
      <c r="I15" s="93"/>
      <c r="J15" s="93"/>
      <c r="L15" s="93"/>
      <c r="M15" s="61"/>
      <c r="N15" s="68" t="s">
        <v>45</v>
      </c>
      <c r="O15" s="68" t="s">
        <v>45</v>
      </c>
      <c r="P15" s="68"/>
      <c r="Q15" s="61"/>
      <c r="R15" s="61"/>
      <c r="S15" s="61"/>
      <c r="T15" s="61"/>
      <c r="U15" s="61"/>
      <c r="V15" s="61"/>
      <c r="W15" s="61"/>
      <c r="X15" s="61"/>
    </row>
    <row r="16" spans="1:24" s="63" customFormat="1" ht="17" customHeight="1" x14ac:dyDescent="0.5">
      <c r="A16" s="75"/>
      <c r="B16" s="167" t="s">
        <v>51</v>
      </c>
      <c r="C16" s="169">
        <f>ABS(IF(D8="JPY",(C11-C12)*100,(C11-C12)*10000))</f>
        <v>282</v>
      </c>
      <c r="D16" s="75"/>
      <c r="E16" s="75"/>
      <c r="F16" s="62"/>
      <c r="G16" s="62"/>
      <c r="H16" s="93"/>
      <c r="I16" s="93"/>
      <c r="J16" s="93"/>
      <c r="L16" s="93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1:24" s="63" customFormat="1" ht="17" customHeight="1" x14ac:dyDescent="0.5">
      <c r="A17" s="75"/>
      <c r="B17" s="170" t="s">
        <v>52</v>
      </c>
      <c r="C17" s="171">
        <f>IF(D8="jpy",1*K5*1000,1*K5*10)</f>
        <v>1.569</v>
      </c>
      <c r="D17" s="75"/>
      <c r="E17" s="75"/>
      <c r="F17" s="62"/>
      <c r="G17" s="231"/>
      <c r="H17" s="231"/>
      <c r="I17" s="231"/>
      <c r="J17" s="231"/>
      <c r="L17" s="93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s="63" customFormat="1" ht="17" customHeight="1" thickBot="1" x14ac:dyDescent="0.55000000000000004">
      <c r="A18" s="75"/>
      <c r="B18" s="170" t="s">
        <v>53</v>
      </c>
      <c r="C18" s="172">
        <f>(C17*C16)</f>
        <v>442.45799999999997</v>
      </c>
      <c r="D18" s="227"/>
      <c r="E18" s="228"/>
      <c r="F18" s="62"/>
      <c r="G18" s="231"/>
      <c r="H18" s="231"/>
      <c r="I18" s="231"/>
      <c r="J18" s="231"/>
      <c r="L18" s="93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s="63" customFormat="1" ht="18.5" thickBot="1" x14ac:dyDescent="0.55000000000000004">
      <c r="A19" s="75"/>
      <c r="B19" s="173" t="s">
        <v>54</v>
      </c>
      <c r="C19" s="174">
        <f>(C5/100)/C18</f>
        <v>22.601015237604475</v>
      </c>
      <c r="D19" s="229">
        <f>ROUNDDOWN(C19/100,2)</f>
        <v>0.22</v>
      </c>
      <c r="E19" s="230"/>
      <c r="F19" s="62" t="s">
        <v>71</v>
      </c>
      <c r="G19" s="177"/>
      <c r="H19" s="177"/>
      <c r="I19" s="177"/>
      <c r="J19" s="177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s="63" customFormat="1" ht="17" thickBot="1" x14ac:dyDescent="0.5">
      <c r="A20" s="61"/>
      <c r="B20" s="175" t="s">
        <v>32</v>
      </c>
      <c r="C20" s="176">
        <f>((C15/C10)*C19)/100</f>
        <v>2518.0851063829787</v>
      </c>
      <c r="D20" s="103" t="str">
        <f>IF(C20&lt;(C3/100),"","ADJUST STOP LOSS")</f>
        <v/>
      </c>
      <c r="E20" s="71"/>
      <c r="F20" s="7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1:24" s="63" customFormat="1" x14ac:dyDescent="0.45">
      <c r="A21" s="61"/>
      <c r="C21" s="69"/>
      <c r="D21" s="75"/>
      <c r="E21" s="71"/>
      <c r="F21" s="7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4" s="63" customFormat="1" x14ac:dyDescent="0.45">
      <c r="A22" s="61"/>
      <c r="C22" s="69"/>
      <c r="D22" s="75"/>
      <c r="E22" s="71"/>
      <c r="F22" s="7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s="63" customFormat="1" x14ac:dyDescent="0.45">
      <c r="A23" s="61"/>
      <c r="B23" s="64"/>
      <c r="C23" s="70"/>
      <c r="D23" s="69"/>
      <c r="E23" s="71"/>
      <c r="F23" s="71"/>
    </row>
    <row r="24" spans="1:24" s="63" customFormat="1" x14ac:dyDescent="0.45">
      <c r="A24" s="61"/>
      <c r="B24" s="64"/>
      <c r="C24" s="71"/>
      <c r="D24" s="70"/>
      <c r="E24" s="71"/>
      <c r="F24" s="71"/>
    </row>
    <row r="25" spans="1:24" s="63" customFormat="1" x14ac:dyDescent="0.45">
      <c r="A25" s="61"/>
      <c r="B25" s="64"/>
      <c r="C25" s="71"/>
      <c r="D25" s="71"/>
      <c r="E25" s="71"/>
      <c r="F25" s="71"/>
    </row>
    <row r="26" spans="1:24" s="63" customFormat="1" x14ac:dyDescent="0.45">
      <c r="A26" s="61"/>
      <c r="B26" s="64"/>
      <c r="C26" s="71"/>
      <c r="D26" s="71"/>
      <c r="E26" s="71"/>
      <c r="F26" s="71"/>
    </row>
    <row r="27" spans="1:24" s="63" customFormat="1" x14ac:dyDescent="0.45">
      <c r="A27" s="61"/>
      <c r="C27" s="71"/>
      <c r="D27" s="71"/>
      <c r="E27" s="71"/>
      <c r="F27" s="71"/>
    </row>
    <row r="28" spans="1:24" s="63" customFormat="1" x14ac:dyDescent="0.45">
      <c r="A28" s="61"/>
      <c r="B28" s="64"/>
      <c r="C28" s="71"/>
      <c r="D28" s="71"/>
      <c r="E28" s="71"/>
      <c r="F28" s="71"/>
    </row>
    <row r="29" spans="1:24" s="63" customFormat="1" x14ac:dyDescent="0.45">
      <c r="A29" s="61"/>
      <c r="B29" s="64"/>
      <c r="C29" s="71"/>
      <c r="D29" s="71"/>
      <c r="E29" s="71"/>
      <c r="F29" s="71"/>
    </row>
    <row r="30" spans="1:24" s="63" customFormat="1" x14ac:dyDescent="0.45">
      <c r="A30" s="61"/>
      <c r="B30" s="64"/>
      <c r="C30" s="71"/>
      <c r="D30" s="71"/>
      <c r="E30" s="71"/>
      <c r="F30" s="71"/>
    </row>
    <row r="31" spans="1:24" s="63" customFormat="1" x14ac:dyDescent="0.45">
      <c r="A31" s="61"/>
      <c r="B31" s="64"/>
      <c r="C31" s="71"/>
      <c r="D31" s="71"/>
      <c r="E31" s="71"/>
      <c r="F31" s="71"/>
    </row>
    <row r="32" spans="1:24" s="63" customFormat="1" x14ac:dyDescent="0.45">
      <c r="A32" s="61"/>
      <c r="B32" s="64"/>
      <c r="C32" s="71"/>
      <c r="D32" s="71"/>
      <c r="E32" s="71"/>
      <c r="F32" s="71"/>
    </row>
    <row r="33" spans="1:6" s="63" customFormat="1" x14ac:dyDescent="0.45">
      <c r="A33" s="61"/>
      <c r="B33" s="64"/>
      <c r="C33" s="71"/>
      <c r="D33" s="71"/>
      <c r="E33" s="71"/>
      <c r="F33" s="71"/>
    </row>
    <row r="34" spans="1:6" s="63" customFormat="1" x14ac:dyDescent="0.45">
      <c r="A34" s="61"/>
      <c r="C34" s="71"/>
      <c r="D34" s="71"/>
      <c r="E34" s="71"/>
      <c r="F34" s="71"/>
    </row>
    <row r="35" spans="1:6" s="63" customFormat="1" x14ac:dyDescent="0.45">
      <c r="A35" s="61"/>
      <c r="B35" s="64"/>
      <c r="C35" s="71"/>
      <c r="D35" s="71"/>
      <c r="E35" s="71"/>
      <c r="F35" s="71"/>
    </row>
    <row r="36" spans="1:6" s="63" customFormat="1" x14ac:dyDescent="0.45">
      <c r="A36" s="61"/>
      <c r="B36" s="64"/>
      <c r="C36" s="71"/>
      <c r="D36" s="71"/>
      <c r="E36" s="71"/>
      <c r="F36" s="71"/>
    </row>
    <row r="37" spans="1:6" s="63" customFormat="1" x14ac:dyDescent="0.45">
      <c r="A37" s="61"/>
      <c r="B37" s="64"/>
      <c r="C37" s="71"/>
      <c r="D37" s="71"/>
      <c r="E37" s="71"/>
      <c r="F37" s="71"/>
    </row>
    <row r="38" spans="1:6" s="63" customFormat="1" x14ac:dyDescent="0.45">
      <c r="A38" s="61"/>
      <c r="B38" s="64"/>
      <c r="C38" s="71"/>
      <c r="D38" s="71"/>
      <c r="E38" s="71"/>
      <c r="F38" s="71"/>
    </row>
    <row r="39" spans="1:6" s="63" customFormat="1" x14ac:dyDescent="0.45">
      <c r="A39" s="61"/>
      <c r="B39" s="64"/>
      <c r="C39" s="71"/>
      <c r="D39" s="71"/>
      <c r="E39" s="71"/>
      <c r="F39" s="71"/>
    </row>
    <row r="40" spans="1:6" s="63" customFormat="1" x14ac:dyDescent="0.45">
      <c r="A40" s="61"/>
      <c r="B40" s="64"/>
      <c r="C40" s="71"/>
      <c r="D40" s="71"/>
      <c r="E40" s="71"/>
      <c r="F40" s="71"/>
    </row>
    <row r="41" spans="1:6" s="63" customFormat="1" x14ac:dyDescent="0.45">
      <c r="A41" s="61"/>
      <c r="C41" s="71"/>
      <c r="D41" s="71"/>
      <c r="E41" s="71"/>
      <c r="F41" s="71"/>
    </row>
    <row r="42" spans="1:6" s="63" customFormat="1" x14ac:dyDescent="0.45">
      <c r="A42" s="61"/>
      <c r="B42" s="64"/>
      <c r="C42" s="71"/>
      <c r="D42" s="71"/>
      <c r="E42" s="71"/>
      <c r="F42" s="71"/>
    </row>
    <row r="43" spans="1:6" s="63" customFormat="1" x14ac:dyDescent="0.45">
      <c r="A43" s="61"/>
      <c r="B43" s="64"/>
      <c r="C43" s="71"/>
      <c r="D43" s="71"/>
      <c r="E43" s="71"/>
      <c r="F43" s="71"/>
    </row>
    <row r="44" spans="1:6" s="63" customFormat="1" x14ac:dyDescent="0.45">
      <c r="A44" s="61"/>
      <c r="B44" s="64"/>
      <c r="C44" s="71"/>
      <c r="D44" s="71"/>
      <c r="E44" s="71"/>
      <c r="F44" s="71"/>
    </row>
    <row r="45" spans="1:6" s="63" customFormat="1" x14ac:dyDescent="0.45">
      <c r="A45" s="61"/>
      <c r="B45" s="64"/>
      <c r="C45" s="71"/>
      <c r="D45" s="71"/>
      <c r="E45" s="71"/>
      <c r="F45" s="71"/>
    </row>
    <row r="46" spans="1:6" s="63" customFormat="1" x14ac:dyDescent="0.45">
      <c r="A46" s="61"/>
      <c r="B46" s="64"/>
      <c r="C46" s="71"/>
      <c r="D46" s="71"/>
      <c r="E46" s="71"/>
      <c r="F46" s="71"/>
    </row>
    <row r="47" spans="1:6" s="63" customFormat="1" x14ac:dyDescent="0.45">
      <c r="A47" s="61"/>
      <c r="B47" s="64"/>
      <c r="C47" s="71"/>
      <c r="D47" s="71"/>
      <c r="E47" s="71"/>
      <c r="F47" s="71"/>
    </row>
    <row r="48" spans="1:6" s="63" customFormat="1" x14ac:dyDescent="0.45">
      <c r="A48" s="61"/>
      <c r="C48" s="71"/>
      <c r="D48" s="71"/>
      <c r="E48" s="71"/>
      <c r="F48" s="71"/>
    </row>
    <row r="49" spans="1:6" s="63" customFormat="1" x14ac:dyDescent="0.45">
      <c r="A49" s="61"/>
      <c r="B49" s="64"/>
      <c r="C49" s="71"/>
      <c r="D49" s="71"/>
      <c r="E49" s="71"/>
      <c r="F49" s="71"/>
    </row>
    <row r="50" spans="1:6" s="63" customFormat="1" x14ac:dyDescent="0.45">
      <c r="A50" s="61"/>
      <c r="B50" s="64"/>
      <c r="C50" s="71"/>
      <c r="D50" s="71"/>
      <c r="E50" s="71"/>
      <c r="F50" s="71"/>
    </row>
    <row r="51" spans="1:6" s="63" customFormat="1" x14ac:dyDescent="0.45">
      <c r="A51" s="61"/>
      <c r="B51" s="64"/>
      <c r="C51" s="71"/>
      <c r="D51" s="71"/>
      <c r="E51" s="71"/>
      <c r="F51" s="71"/>
    </row>
    <row r="52" spans="1:6" s="63" customFormat="1" x14ac:dyDescent="0.45">
      <c r="A52" s="61"/>
      <c r="B52" s="64"/>
      <c r="C52" s="71"/>
      <c r="D52" s="71"/>
      <c r="E52" s="71"/>
      <c r="F52" s="71"/>
    </row>
    <row r="53" spans="1:6" s="63" customFormat="1" x14ac:dyDescent="0.45">
      <c r="A53" s="61"/>
      <c r="B53" s="64"/>
      <c r="C53" s="71"/>
      <c r="D53" s="71"/>
      <c r="E53" s="71"/>
      <c r="F53" s="71"/>
    </row>
    <row r="54" spans="1:6" s="63" customFormat="1" x14ac:dyDescent="0.45">
      <c r="A54" s="61"/>
      <c r="B54" s="64"/>
      <c r="C54" s="71"/>
      <c r="D54" s="71"/>
      <c r="E54" s="71"/>
      <c r="F54" s="71"/>
    </row>
    <row r="55" spans="1:6" s="63" customFormat="1" x14ac:dyDescent="0.45">
      <c r="A55" s="61"/>
      <c r="C55" s="71"/>
      <c r="D55" s="71"/>
      <c r="E55" s="71"/>
      <c r="F55" s="71"/>
    </row>
    <row r="56" spans="1:6" s="63" customFormat="1" x14ac:dyDescent="0.45">
      <c r="A56" s="61"/>
      <c r="B56" s="64"/>
      <c r="C56" s="71"/>
      <c r="D56" s="71"/>
      <c r="E56" s="71"/>
      <c r="F56" s="71"/>
    </row>
    <row r="57" spans="1:6" s="63" customFormat="1" x14ac:dyDescent="0.45">
      <c r="A57" s="61"/>
      <c r="B57" s="64"/>
      <c r="C57" s="71"/>
      <c r="D57" s="71"/>
      <c r="E57" s="71"/>
      <c r="F57" s="71"/>
    </row>
    <row r="58" spans="1:6" s="63" customFormat="1" x14ac:dyDescent="0.45">
      <c r="A58" s="61"/>
      <c r="B58" s="64"/>
      <c r="C58" s="71"/>
      <c r="D58" s="71"/>
      <c r="E58" s="71"/>
      <c r="F58" s="71"/>
    </row>
    <row r="59" spans="1:6" s="63" customFormat="1" x14ac:dyDescent="0.45">
      <c r="A59" s="61"/>
      <c r="B59" s="64"/>
      <c r="C59" s="71"/>
      <c r="D59" s="71"/>
      <c r="E59" s="71"/>
      <c r="F59" s="71"/>
    </row>
    <row r="60" spans="1:6" s="63" customFormat="1" x14ac:dyDescent="0.45">
      <c r="A60" s="61"/>
      <c r="B60" s="64"/>
      <c r="C60" s="71"/>
      <c r="D60" s="71"/>
      <c r="E60" s="71"/>
      <c r="F60" s="71"/>
    </row>
    <row r="61" spans="1:6" s="63" customFormat="1" x14ac:dyDescent="0.45">
      <c r="A61" s="61"/>
      <c r="B61" s="64"/>
      <c r="C61" s="71"/>
      <c r="D61" s="71"/>
      <c r="E61" s="71"/>
      <c r="F61" s="71"/>
    </row>
    <row r="62" spans="1:6" s="63" customFormat="1" x14ac:dyDescent="0.45">
      <c r="A62" s="61"/>
      <c r="C62" s="71"/>
      <c r="D62" s="71"/>
      <c r="E62" s="71"/>
      <c r="F62" s="71"/>
    </row>
    <row r="63" spans="1:6" s="63" customFormat="1" x14ac:dyDescent="0.45">
      <c r="A63" s="61"/>
      <c r="B63" s="64"/>
      <c r="C63" s="71"/>
      <c r="D63" s="71"/>
      <c r="E63" s="71"/>
      <c r="F63" s="71"/>
    </row>
    <row r="64" spans="1:6" s="63" customFormat="1" x14ac:dyDescent="0.45">
      <c r="A64" s="61"/>
      <c r="B64" s="64"/>
      <c r="C64" s="71"/>
      <c r="D64" s="71"/>
      <c r="E64" s="71"/>
      <c r="F64" s="71"/>
    </row>
    <row r="65" spans="1:12" s="63" customFormat="1" x14ac:dyDescent="0.45">
      <c r="A65" s="61"/>
      <c r="B65" s="64"/>
      <c r="C65" s="71"/>
      <c r="D65" s="71"/>
      <c r="E65" s="71"/>
      <c r="F65" s="71"/>
    </row>
    <row r="66" spans="1:12" s="63" customFormat="1" x14ac:dyDescent="0.45">
      <c r="A66" s="61"/>
      <c r="B66" s="64"/>
      <c r="C66" s="71"/>
      <c r="D66" s="71"/>
      <c r="E66" s="71"/>
      <c r="F66" s="71"/>
    </row>
    <row r="67" spans="1:12" s="63" customFormat="1" x14ac:dyDescent="0.45">
      <c r="A67" s="61"/>
      <c r="B67" s="64"/>
      <c r="C67" s="71"/>
      <c r="D67" s="71"/>
      <c r="E67" s="71"/>
      <c r="F67" s="71"/>
    </row>
    <row r="68" spans="1:12" s="63" customFormat="1" x14ac:dyDescent="0.45">
      <c r="A68" s="61"/>
      <c r="B68" s="64"/>
      <c r="C68" s="71"/>
      <c r="D68" s="71"/>
      <c r="E68" s="71"/>
      <c r="F68" s="71"/>
    </row>
    <row r="69" spans="1:12" x14ac:dyDescent="0.45">
      <c r="A69" s="61"/>
      <c r="B69" s="63"/>
      <c r="C69" s="71"/>
      <c r="D69" s="71"/>
      <c r="E69" s="71"/>
      <c r="F69" s="71"/>
      <c r="G69" s="63"/>
      <c r="H69" s="63"/>
      <c r="I69" s="63"/>
      <c r="J69" s="63"/>
      <c r="K69" s="63"/>
      <c r="L69" s="63"/>
    </row>
    <row r="70" spans="1:12" x14ac:dyDescent="0.45">
      <c r="A70" s="61"/>
      <c r="B70" s="64"/>
      <c r="C70" s="71"/>
      <c r="D70" s="71"/>
      <c r="E70" s="71"/>
      <c r="F70" s="71"/>
      <c r="I70" s="63"/>
      <c r="J70" s="63"/>
      <c r="K70" s="63"/>
    </row>
    <row r="71" spans="1:12" x14ac:dyDescent="0.45">
      <c r="A71" s="61"/>
      <c r="B71" s="64"/>
      <c r="C71" s="71"/>
      <c r="D71" s="71"/>
      <c r="E71" s="71"/>
      <c r="F71" s="71"/>
      <c r="I71" s="63"/>
    </row>
    <row r="72" spans="1:12" x14ac:dyDescent="0.45">
      <c r="A72" s="61"/>
      <c r="B72" s="64"/>
      <c r="C72" s="71"/>
      <c r="D72" s="71"/>
      <c r="F72" s="71"/>
    </row>
    <row r="73" spans="1:12" x14ac:dyDescent="0.45">
      <c r="A73" s="65"/>
      <c r="B73" s="64"/>
      <c r="C73" s="71"/>
      <c r="D73" s="71"/>
    </row>
    <row r="74" spans="1:12" x14ac:dyDescent="0.45">
      <c r="A74" s="65"/>
      <c r="B74" s="64"/>
      <c r="C74" s="71"/>
      <c r="D74" s="71"/>
    </row>
    <row r="75" spans="1:12" x14ac:dyDescent="0.45">
      <c r="A75" s="65"/>
      <c r="B75" s="64"/>
      <c r="C75" s="71"/>
      <c r="D75" s="71"/>
    </row>
    <row r="76" spans="1:12" x14ac:dyDescent="0.45">
      <c r="A76" s="65"/>
      <c r="D76" s="71"/>
    </row>
    <row r="77" spans="1:12" x14ac:dyDescent="0.45">
      <c r="A77" s="65"/>
      <c r="B77" s="66"/>
    </row>
    <row r="78" spans="1:12" x14ac:dyDescent="0.45">
      <c r="B78" s="66"/>
    </row>
    <row r="79" spans="1:12" x14ac:dyDescent="0.45">
      <c r="B79" s="66"/>
    </row>
    <row r="80" spans="1:12" x14ac:dyDescent="0.45">
      <c r="B80" s="66"/>
    </row>
    <row r="81" spans="1:14" s="72" customFormat="1" x14ac:dyDescent="0.45">
      <c r="A81" s="67"/>
      <c r="B81" s="66"/>
      <c r="G81" s="67"/>
      <c r="H81" s="67"/>
      <c r="I81" s="67"/>
      <c r="J81" s="67"/>
      <c r="K81" s="67"/>
      <c r="L81" s="67"/>
      <c r="M81" s="67"/>
      <c r="N81" s="67"/>
    </row>
    <row r="82" spans="1:14" s="72" customFormat="1" x14ac:dyDescent="0.45">
      <c r="A82" s="67"/>
      <c r="B82" s="66"/>
      <c r="G82" s="67"/>
      <c r="H82" s="67"/>
      <c r="I82" s="67"/>
      <c r="J82" s="67"/>
      <c r="K82" s="67"/>
      <c r="L82" s="67"/>
      <c r="M82" s="67"/>
      <c r="N82" s="67"/>
    </row>
    <row r="83" spans="1:14" s="72" customFormat="1" x14ac:dyDescent="0.45">
      <c r="A83" s="67"/>
      <c r="B83" s="67"/>
      <c r="G83" s="67"/>
      <c r="H83" s="67"/>
      <c r="I83" s="67"/>
      <c r="J83" s="67"/>
      <c r="K83" s="67"/>
      <c r="L83" s="67"/>
      <c r="M83" s="67"/>
      <c r="N83" s="67"/>
    </row>
    <row r="84" spans="1:14" x14ac:dyDescent="0.45">
      <c r="B84" s="66"/>
    </row>
    <row r="85" spans="1:14" x14ac:dyDescent="0.45">
      <c r="B85" s="66"/>
    </row>
    <row r="86" spans="1:14" x14ac:dyDescent="0.45">
      <c r="B86" s="66"/>
    </row>
    <row r="87" spans="1:14" x14ac:dyDescent="0.45">
      <c r="B87" s="66"/>
    </row>
    <row r="88" spans="1:14" x14ac:dyDescent="0.45">
      <c r="B88" s="66"/>
    </row>
  </sheetData>
  <sheetProtection algorithmName="SHA-512" hashValue="d4dGmZVRMS4sBhkVNLshenK9fiGd8YxuDcmyZ+Vo6zsWBmQJql1K/oYwBZvK6sEQE6mStl0RlvnjWMIdilCGtg==" saltValue="JC5nakdbb4Bz7Aa/Wl/cnQ==" spinCount="100000" sheet="1" objects="1" scenarios="1"/>
  <mergeCells count="6">
    <mergeCell ref="D18:E18"/>
    <mergeCell ref="D19:E19"/>
    <mergeCell ref="G17:J17"/>
    <mergeCell ref="G18:J18"/>
    <mergeCell ref="A1:N1"/>
    <mergeCell ref="I2:K2"/>
  </mergeCells>
  <dataValidations count="3">
    <dataValidation type="list" allowBlank="1" showInputMessage="1" showErrorMessage="1" sqref="D8" xr:uid="{7321C935-FB99-451D-8E7E-8A4F0DA2123C}">
      <formula1>$O$3:$O$15</formula1>
    </dataValidation>
    <dataValidation type="list" allowBlank="1" showInputMessage="1" showErrorMessage="1" sqref="C8" xr:uid="{11971639-3011-4009-94A2-76266B079350}">
      <formula1>$N$3:$N$15</formula1>
    </dataValidation>
    <dataValidation type="list" allowBlank="1" showInputMessage="1" showErrorMessage="1" sqref="C9" xr:uid="{A62C2BD2-BD7E-42B2-96A0-AD64E3EE7289}">
      <formula1>$P$2:$P$3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5DCC-2A93-4F9B-93F2-99E1EDCDFD1A}">
  <dimension ref="A1:W83"/>
  <sheetViews>
    <sheetView zoomScaleNormal="100" workbookViewId="0">
      <selection activeCell="I9" sqref="I9"/>
    </sheetView>
  </sheetViews>
  <sheetFormatPr defaultColWidth="9.08984375" defaultRowHeight="15" x14ac:dyDescent="0.3"/>
  <cols>
    <col min="1" max="1" width="4.1796875" style="44" customWidth="1"/>
    <col min="2" max="2" width="2" style="44" customWidth="1"/>
    <col min="3" max="3" width="52.90625" style="45" customWidth="1"/>
    <col min="4" max="4" width="23.1796875" style="47" customWidth="1"/>
    <col min="5" max="5" width="22" style="45" bestFit="1" customWidth="1"/>
    <col min="6" max="6" width="6.81640625" style="45" customWidth="1"/>
    <col min="7" max="7" width="7.453125" style="44" bestFit="1" customWidth="1"/>
    <col min="8" max="8" width="11.54296875" style="44" bestFit="1" customWidth="1"/>
    <col min="9" max="9" width="13.36328125" style="44" customWidth="1"/>
    <col min="10" max="10" width="12" style="44" bestFit="1" customWidth="1"/>
    <col min="11" max="16384" width="9.08984375" style="44"/>
  </cols>
  <sheetData>
    <row r="1" spans="1:14" s="1" customFormat="1" ht="97" customHeight="1" x14ac:dyDescent="0.3">
      <c r="C1" s="2"/>
      <c r="D1" s="3"/>
      <c r="E1" s="2"/>
      <c r="F1" s="2"/>
    </row>
    <row r="2" spans="1:14" s="9" customFormat="1" ht="50" customHeight="1" thickBot="1" x14ac:dyDescent="1.1000000000000001">
      <c r="A2" s="4"/>
      <c r="B2" s="4"/>
      <c r="C2" s="5"/>
      <c r="D2" s="6"/>
      <c r="E2" s="7"/>
      <c r="F2" s="8"/>
    </row>
    <row r="3" spans="1:14" s="10" customFormat="1" ht="17" thickBot="1" x14ac:dyDescent="0.5">
      <c r="C3" s="11" t="s">
        <v>8</v>
      </c>
      <c r="D3" s="12">
        <v>500000</v>
      </c>
      <c r="E3" s="13"/>
      <c r="F3" s="233" t="s">
        <v>56</v>
      </c>
      <c r="G3" s="233"/>
      <c r="H3" s="233"/>
      <c r="K3" s="105"/>
      <c r="L3" s="105"/>
      <c r="M3" s="105"/>
      <c r="N3" s="105"/>
    </row>
    <row r="4" spans="1:14" s="10" customFormat="1" ht="17" thickBot="1" x14ac:dyDescent="0.5">
      <c r="C4" s="14" t="s">
        <v>9</v>
      </c>
      <c r="D4" s="15">
        <v>0.02</v>
      </c>
      <c r="E4" s="16"/>
      <c r="F4" s="104" t="s">
        <v>37</v>
      </c>
      <c r="G4" s="104" t="s">
        <v>38</v>
      </c>
      <c r="H4" s="104"/>
      <c r="K4" s="105"/>
      <c r="L4" s="105" t="s">
        <v>37</v>
      </c>
      <c r="M4" s="105" t="s">
        <v>38</v>
      </c>
      <c r="N4" s="105" t="s">
        <v>17</v>
      </c>
    </row>
    <row r="5" spans="1:14" s="10" customFormat="1" ht="17" thickBot="1" x14ac:dyDescent="0.5">
      <c r="C5" s="19" t="s">
        <v>11</v>
      </c>
      <c r="D5" s="20">
        <f>D3*D4</f>
        <v>10000</v>
      </c>
      <c r="E5" s="13"/>
      <c r="F5" s="17" t="str">
        <f>E8</f>
        <v>USD</v>
      </c>
      <c r="G5" s="17" t="s">
        <v>10</v>
      </c>
      <c r="H5" s="18">
        <v>15.69</v>
      </c>
      <c r="K5" s="105"/>
      <c r="L5" s="105" t="s">
        <v>14</v>
      </c>
      <c r="M5" s="105" t="s">
        <v>14</v>
      </c>
      <c r="N5" s="105" t="s">
        <v>24</v>
      </c>
    </row>
    <row r="6" spans="1:14" s="26" customFormat="1" ht="17" thickBot="1" x14ac:dyDescent="0.5">
      <c r="A6" s="10"/>
      <c r="B6" s="10"/>
      <c r="C6" s="21"/>
      <c r="D6" s="22"/>
      <c r="E6" s="13"/>
      <c r="F6" s="23">
        <v>0.01</v>
      </c>
      <c r="G6" s="17" t="str">
        <f>F5</f>
        <v>USD</v>
      </c>
      <c r="H6" s="24">
        <f>H5/100</f>
        <v>0.15689999999999998</v>
      </c>
      <c r="I6" s="17" t="s">
        <v>10</v>
      </c>
      <c r="J6" s="25"/>
      <c r="K6" s="105"/>
      <c r="L6" s="105" t="s">
        <v>39</v>
      </c>
      <c r="M6" s="105" t="s">
        <v>39</v>
      </c>
      <c r="N6" s="105"/>
    </row>
    <row r="7" spans="1:14" s="26" customFormat="1" ht="17" thickBot="1" x14ac:dyDescent="0.5">
      <c r="A7" s="10"/>
      <c r="B7" s="10"/>
      <c r="C7" s="21"/>
      <c r="D7" s="22" t="s">
        <v>12</v>
      </c>
      <c r="E7" s="27" t="s">
        <v>13</v>
      </c>
      <c r="F7" s="28"/>
      <c r="G7" s="28"/>
      <c r="H7" s="28"/>
      <c r="I7" s="29"/>
      <c r="J7" s="25"/>
      <c r="K7" s="105"/>
      <c r="L7" s="105" t="s">
        <v>40</v>
      </c>
      <c r="M7" s="105" t="s">
        <v>40</v>
      </c>
      <c r="N7" s="105"/>
    </row>
    <row r="8" spans="1:14" s="26" customFormat="1" ht="17" thickBot="1" x14ac:dyDescent="0.5">
      <c r="A8" s="10"/>
      <c r="B8" s="10"/>
      <c r="C8" s="11" t="s">
        <v>70</v>
      </c>
      <c r="D8" s="30" t="s">
        <v>14</v>
      </c>
      <c r="E8" s="30" t="s">
        <v>15</v>
      </c>
      <c r="F8" s="28"/>
      <c r="G8" s="28"/>
      <c r="H8" s="28"/>
      <c r="I8" s="29"/>
      <c r="J8" s="25"/>
      <c r="K8" s="105"/>
      <c r="L8" s="105" t="s">
        <v>31</v>
      </c>
      <c r="M8" s="105" t="s">
        <v>30</v>
      </c>
      <c r="N8" s="105"/>
    </row>
    <row r="9" spans="1:14" s="26" customFormat="1" ht="17" thickBot="1" x14ac:dyDescent="0.5">
      <c r="A9" s="10"/>
      <c r="B9" s="10"/>
      <c r="C9" s="11" t="s">
        <v>72</v>
      </c>
      <c r="D9" s="31" t="s">
        <v>17</v>
      </c>
      <c r="E9" s="32"/>
      <c r="F9" s="28"/>
      <c r="G9" s="28"/>
      <c r="H9" s="28"/>
      <c r="I9" s="29"/>
      <c r="J9" s="25"/>
      <c r="K9" s="105"/>
      <c r="L9" s="105" t="s">
        <v>30</v>
      </c>
      <c r="M9" s="105" t="s">
        <v>39</v>
      </c>
      <c r="N9" s="105"/>
    </row>
    <row r="10" spans="1:14" s="26" customFormat="1" ht="17" thickBot="1" x14ac:dyDescent="0.5">
      <c r="A10" s="10"/>
      <c r="B10" s="10"/>
      <c r="C10" s="11" t="s">
        <v>73</v>
      </c>
      <c r="D10" s="180">
        <v>0.01</v>
      </c>
      <c r="E10" s="32"/>
      <c r="F10" s="28"/>
      <c r="G10" s="28"/>
      <c r="H10" s="28"/>
      <c r="I10" s="29"/>
      <c r="J10" s="25"/>
      <c r="K10" s="105"/>
      <c r="L10" s="105" t="s">
        <v>41</v>
      </c>
      <c r="M10" s="105" t="s">
        <v>41</v>
      </c>
      <c r="N10" s="105"/>
    </row>
    <row r="11" spans="1:14" s="26" customFormat="1" ht="17" thickBot="1" x14ac:dyDescent="0.5">
      <c r="A11" s="10"/>
      <c r="B11" s="10"/>
      <c r="C11" s="11" t="s">
        <v>48</v>
      </c>
      <c r="D11" s="33">
        <v>0.71009999999999995</v>
      </c>
      <c r="E11" s="32"/>
      <c r="H11" s="28"/>
      <c r="I11" s="29"/>
      <c r="J11" s="25"/>
      <c r="K11" s="105"/>
      <c r="L11" s="105" t="s">
        <v>15</v>
      </c>
      <c r="M11" s="105" t="s">
        <v>15</v>
      </c>
      <c r="N11" s="105"/>
    </row>
    <row r="12" spans="1:14" s="26" customFormat="1" ht="17" thickBot="1" x14ac:dyDescent="0.5">
      <c r="A12" s="10"/>
      <c r="B12" s="10"/>
      <c r="C12" s="11" t="s">
        <v>47</v>
      </c>
      <c r="D12" s="33">
        <v>0.68189999999999995</v>
      </c>
      <c r="E12" s="32"/>
      <c r="H12" s="28"/>
      <c r="I12" s="29"/>
      <c r="J12" s="25"/>
      <c r="K12" s="105"/>
      <c r="L12" s="105" t="s">
        <v>35</v>
      </c>
      <c r="M12" s="105" t="s">
        <v>35</v>
      </c>
      <c r="N12" s="105"/>
    </row>
    <row r="13" spans="1:14" s="26" customFormat="1" ht="17" thickBot="1" x14ac:dyDescent="0.5">
      <c r="A13" s="10"/>
      <c r="B13" s="10"/>
      <c r="C13" s="11" t="s">
        <v>74</v>
      </c>
      <c r="D13" s="15">
        <v>3.0000000000000001E-3</v>
      </c>
      <c r="E13" s="32"/>
      <c r="H13" s="28"/>
      <c r="I13" s="29"/>
      <c r="J13" s="25"/>
      <c r="K13" s="105"/>
      <c r="L13" s="105" t="s">
        <v>42</v>
      </c>
      <c r="M13" s="105" t="s">
        <v>42</v>
      </c>
      <c r="N13" s="105"/>
    </row>
    <row r="14" spans="1:14" s="26" customFormat="1" ht="17" thickBot="1" x14ac:dyDescent="0.5">
      <c r="A14" s="10"/>
      <c r="B14" s="10"/>
      <c r="C14" s="19" t="s">
        <v>49</v>
      </c>
      <c r="D14" s="34">
        <f>D13*D11</f>
        <v>2.1302999999999999E-3</v>
      </c>
      <c r="E14" s="34" t="str">
        <f>F5</f>
        <v>USD</v>
      </c>
      <c r="H14" s="28"/>
      <c r="I14" s="29"/>
      <c r="J14" s="25"/>
      <c r="K14" s="105"/>
      <c r="L14" s="105" t="s">
        <v>36</v>
      </c>
      <c r="M14" s="105" t="s">
        <v>36</v>
      </c>
      <c r="N14" s="105"/>
    </row>
    <row r="15" spans="1:14" s="26" customFormat="1" ht="17" thickBot="1" x14ac:dyDescent="0.5">
      <c r="A15" s="10"/>
      <c r="B15" s="10"/>
      <c r="C15" s="19" t="s">
        <v>75</v>
      </c>
      <c r="D15" s="35">
        <f>(D14*1000)*H5</f>
        <v>33.424407000000002</v>
      </c>
      <c r="E15" s="13"/>
      <c r="H15" s="28"/>
      <c r="I15" s="29"/>
      <c r="J15" s="25"/>
      <c r="K15" s="105"/>
      <c r="L15" s="105" t="s">
        <v>43</v>
      </c>
      <c r="M15" s="105" t="s">
        <v>43</v>
      </c>
      <c r="N15" s="105"/>
    </row>
    <row r="16" spans="1:14" s="26" customFormat="1" ht="17" thickBot="1" x14ac:dyDescent="0.5">
      <c r="A16" s="10"/>
      <c r="B16" s="10"/>
      <c r="C16" s="19" t="s">
        <v>22</v>
      </c>
      <c r="D16" s="36">
        <f>ABS(IF(E8="JPY",(D11-D12)*100,(D11-D12)*10000))</f>
        <v>282</v>
      </c>
      <c r="E16" s="13"/>
      <c r="H16" s="28"/>
      <c r="I16" s="29"/>
      <c r="J16" s="25"/>
      <c r="K16" s="105"/>
      <c r="L16" s="105" t="s">
        <v>44</v>
      </c>
      <c r="M16" s="105" t="s">
        <v>44</v>
      </c>
      <c r="N16" s="105"/>
    </row>
    <row r="17" spans="1:23" s="26" customFormat="1" ht="17" thickBot="1" x14ac:dyDescent="0.5">
      <c r="A17" s="10"/>
      <c r="B17" s="10"/>
      <c r="C17" s="19" t="s">
        <v>76</v>
      </c>
      <c r="D17" s="37">
        <f>IF(E8="jpy",1*H6*1000,1*H6*10)</f>
        <v>1.569</v>
      </c>
      <c r="E17" s="13"/>
      <c r="H17" s="28"/>
      <c r="I17" s="29"/>
      <c r="J17" s="25"/>
      <c r="K17" s="105"/>
      <c r="L17" s="105" t="s">
        <v>45</v>
      </c>
      <c r="M17" s="105" t="s">
        <v>45</v>
      </c>
      <c r="N17" s="105"/>
    </row>
    <row r="18" spans="1:23" s="26" customFormat="1" ht="17" thickBot="1" x14ac:dyDescent="0.5">
      <c r="A18" s="10"/>
      <c r="B18" s="10"/>
      <c r="C18" s="19" t="s">
        <v>77</v>
      </c>
      <c r="D18" s="35">
        <f>D17*D16</f>
        <v>442.45799999999997</v>
      </c>
      <c r="E18" s="13"/>
      <c r="H18" s="28"/>
      <c r="I18" s="29"/>
      <c r="J18" s="25"/>
    </row>
    <row r="19" spans="1:23" s="26" customFormat="1" ht="22.5" customHeight="1" thickBot="1" x14ac:dyDescent="0.5">
      <c r="A19" s="10"/>
      <c r="B19" s="10"/>
      <c r="C19" s="38" t="s">
        <v>78</v>
      </c>
      <c r="D19" s="39">
        <f>D5/D18</f>
        <v>22.601015237604475</v>
      </c>
      <c r="E19" s="40">
        <f>D19*1000</f>
        <v>22601.015237604475</v>
      </c>
      <c r="H19" s="28"/>
      <c r="I19" s="29"/>
      <c r="J19" s="25"/>
    </row>
    <row r="20" spans="1:23" s="26" customFormat="1" ht="39.5" customHeight="1" thickBot="1" x14ac:dyDescent="0.6">
      <c r="A20" s="10"/>
      <c r="B20" s="10"/>
      <c r="C20" s="41" t="s">
        <v>23</v>
      </c>
      <c r="D20" s="42">
        <f>ROUNDDOWN(D19/100,2)</f>
        <v>0.22</v>
      </c>
      <c r="E20" s="43"/>
      <c r="H20" s="28"/>
      <c r="I20" s="29"/>
      <c r="J20" s="25"/>
    </row>
    <row r="21" spans="1:23" s="26" customFormat="1" ht="20" customHeight="1" thickBot="1" x14ac:dyDescent="0.35">
      <c r="A21" s="10"/>
      <c r="B21" s="10"/>
      <c r="C21" s="175" t="s">
        <v>32</v>
      </c>
      <c r="D21" s="181">
        <f>((D15/D10)*D19)/100</f>
        <v>755.42553191489367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48.7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3.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5.2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3.5" hidden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3.5" hidden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3.5" hidden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3.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3.5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3.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3.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3.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3.5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3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3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3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3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3.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3.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3.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3.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3.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3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3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3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3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3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3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3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3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3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3.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3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3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3.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3.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3.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3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3.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3.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3.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3.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3.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x14ac:dyDescent="0.3">
      <c r="A64" s="9"/>
      <c r="B64" s="9"/>
      <c r="C64" s="9"/>
      <c r="D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x14ac:dyDescent="0.3">
      <c r="A65" s="9"/>
      <c r="B65" s="9"/>
      <c r="C65" s="9"/>
      <c r="D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x14ac:dyDescent="0.3">
      <c r="A66" s="9"/>
      <c r="B66" s="9"/>
      <c r="C66" s="9"/>
      <c r="D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x14ac:dyDescent="0.3">
      <c r="A67" s="9"/>
      <c r="B67" s="9"/>
      <c r="C67" s="9"/>
      <c r="D67" s="9"/>
      <c r="F67" s="9"/>
    </row>
    <row r="68" spans="1:23" x14ac:dyDescent="0.3">
      <c r="A68" s="9"/>
      <c r="B68" s="9"/>
      <c r="C68" s="9"/>
      <c r="D68" s="9"/>
      <c r="F68" s="9"/>
    </row>
    <row r="69" spans="1:23" x14ac:dyDescent="0.3">
      <c r="C69" s="9"/>
      <c r="D69" s="9"/>
    </row>
    <row r="70" spans="1:23" x14ac:dyDescent="0.3">
      <c r="C70" s="9"/>
      <c r="D70" s="9"/>
    </row>
    <row r="71" spans="1:23" x14ac:dyDescent="0.3">
      <c r="C71" s="9"/>
      <c r="D71" s="9"/>
    </row>
    <row r="72" spans="1:23" x14ac:dyDescent="0.3">
      <c r="C72" s="9"/>
      <c r="D72" s="9"/>
    </row>
    <row r="73" spans="1:23" x14ac:dyDescent="0.3">
      <c r="C73" s="9"/>
      <c r="D73" s="9"/>
    </row>
    <row r="74" spans="1:23" x14ac:dyDescent="0.3">
      <c r="C74" s="46"/>
    </row>
    <row r="75" spans="1:23" x14ac:dyDescent="0.3">
      <c r="C75" s="48"/>
      <c r="D75" s="49"/>
    </row>
    <row r="76" spans="1:23" x14ac:dyDescent="0.3">
      <c r="C76" s="50"/>
      <c r="D76" s="51"/>
      <c r="F76" s="44"/>
    </row>
    <row r="77" spans="1:23" ht="15.5" thickBot="1" x14ac:dyDescent="0.35">
      <c r="C77" s="52"/>
      <c r="D77" s="53"/>
      <c r="F77" s="44"/>
    </row>
    <row r="78" spans="1:23" ht="15.5" thickBot="1" x14ac:dyDescent="0.35">
      <c r="F78" s="44"/>
    </row>
    <row r="79" spans="1:23" x14ac:dyDescent="0.3">
      <c r="C79" s="54"/>
      <c r="D79" s="55"/>
      <c r="F79" s="44"/>
    </row>
    <row r="80" spans="1:23" x14ac:dyDescent="0.3">
      <c r="C80" s="56"/>
      <c r="D80" s="57"/>
      <c r="F80" s="44"/>
    </row>
    <row r="81" spans="3:6" x14ac:dyDescent="0.3">
      <c r="C81" s="56"/>
      <c r="D81" s="57"/>
      <c r="F81" s="44"/>
    </row>
    <row r="82" spans="3:6" x14ac:dyDescent="0.3">
      <c r="C82" s="56"/>
      <c r="D82" s="57"/>
      <c r="F82" s="44"/>
    </row>
    <row r="83" spans="3:6" x14ac:dyDescent="0.3">
      <c r="C83" s="50"/>
      <c r="D83" s="51"/>
    </row>
  </sheetData>
  <sheetProtection algorithmName="SHA-512" hashValue="q2ZrTcVCZwS19b1FhLUEziA3Es5NDTNBW4oMzEkS/Nb68RigN57qsVkHFYYITE+hgO2EfgKychLmtRZbi3lKOg==" saltValue="PANaYzxR8fvDhnpwze+thA==" spinCount="100000" sheet="1" objects="1" scenarios="1"/>
  <mergeCells count="1">
    <mergeCell ref="F3:H3"/>
  </mergeCells>
  <conditionalFormatting sqref="E4">
    <cfRule type="containsText" dxfId="2" priority="1" operator="containsText" text="max">
      <formula>NOT(ISERROR(SEARCH("max",E4)))</formula>
    </cfRule>
  </conditionalFormatting>
  <dataValidations count="3">
    <dataValidation type="list" allowBlank="1" showInputMessage="1" showErrorMessage="1" sqref="D8" xr:uid="{F742155D-F50C-4EC7-B290-2D5EE75EACE6}">
      <formula1>$L$5:$L$17</formula1>
    </dataValidation>
    <dataValidation type="list" allowBlank="1" showInputMessage="1" showErrorMessage="1" sqref="E8" xr:uid="{BA48E965-AFF8-4AD0-A853-910699F87D07}">
      <formula1>$M$5:$M$17</formula1>
    </dataValidation>
    <dataValidation type="list" allowBlank="1" showInputMessage="1" showErrorMessage="1" sqref="D9" xr:uid="{C2F1ABC7-5BC9-4FB9-B25B-85280BEF1C3F}">
      <formula1>$N$4:$N$5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C132-373E-46C9-8D40-8E6AF147370F}">
  <dimension ref="A1:X82"/>
  <sheetViews>
    <sheetView zoomScaleNormal="100" workbookViewId="0">
      <selection activeCell="I5" sqref="I5"/>
    </sheetView>
  </sheetViews>
  <sheetFormatPr defaultColWidth="9.08984375" defaultRowHeight="15" x14ac:dyDescent="0.3"/>
  <cols>
    <col min="1" max="1" width="4.1796875" style="44" customWidth="1"/>
    <col min="2" max="2" width="2" style="44" customWidth="1"/>
    <col min="3" max="3" width="52.90625" style="45" customWidth="1"/>
    <col min="4" max="4" width="23.1796875" style="47" customWidth="1"/>
    <col min="5" max="5" width="12.453125" style="45" customWidth="1"/>
    <col min="6" max="6" width="6.81640625" style="45" customWidth="1"/>
    <col min="7" max="7" width="7.453125" style="44" bestFit="1" customWidth="1"/>
    <col min="8" max="8" width="11.54296875" style="44" bestFit="1" customWidth="1"/>
    <col min="9" max="9" width="27.54296875" style="44" customWidth="1"/>
    <col min="10" max="10" width="3.453125" style="44" customWidth="1"/>
    <col min="11" max="11" width="12" style="44" bestFit="1" customWidth="1"/>
    <col min="12" max="16384" width="9.08984375" style="44"/>
  </cols>
  <sheetData>
    <row r="1" spans="1:20" s="1" customFormat="1" ht="97" customHeight="1" x14ac:dyDescent="0.3">
      <c r="C1" s="2"/>
      <c r="D1" s="3"/>
      <c r="E1" s="2"/>
      <c r="F1" s="2"/>
    </row>
    <row r="2" spans="1:20" s="9" customFormat="1" ht="49.5" customHeight="1" thickBot="1" x14ac:dyDescent="1.1000000000000001">
      <c r="A2" s="4"/>
      <c r="B2" s="4"/>
      <c r="C2" s="5"/>
      <c r="D2" s="6"/>
      <c r="E2" s="7"/>
      <c r="F2" s="8"/>
    </row>
    <row r="3" spans="1:20" s="10" customFormat="1" thickBot="1" x14ac:dyDescent="0.4">
      <c r="C3" s="106" t="s">
        <v>8</v>
      </c>
      <c r="D3" s="107">
        <v>5000000</v>
      </c>
      <c r="E3" s="108"/>
      <c r="F3" s="234" t="s">
        <v>56</v>
      </c>
      <c r="G3" s="234"/>
      <c r="H3" s="234"/>
    </row>
    <row r="4" spans="1:20" s="10" customFormat="1" thickBot="1" x14ac:dyDescent="0.4">
      <c r="C4" s="109" t="s">
        <v>9</v>
      </c>
      <c r="D4" s="110">
        <v>0.02</v>
      </c>
      <c r="E4" s="111"/>
      <c r="F4" s="112" t="s">
        <v>37</v>
      </c>
      <c r="G4" s="112" t="s">
        <v>38</v>
      </c>
      <c r="H4" s="112"/>
      <c r="K4" s="105"/>
      <c r="L4" s="105" t="s">
        <v>17</v>
      </c>
    </row>
    <row r="5" spans="1:20" s="10" customFormat="1" thickBot="1" x14ac:dyDescent="0.4">
      <c r="C5" s="113" t="s">
        <v>11</v>
      </c>
      <c r="D5" s="114">
        <f>D3*D4</f>
        <v>100000</v>
      </c>
      <c r="E5" s="108"/>
      <c r="F5" s="139" t="s">
        <v>15</v>
      </c>
      <c r="G5" s="139" t="s">
        <v>36</v>
      </c>
      <c r="H5" s="115">
        <v>15.75</v>
      </c>
      <c r="K5" s="186" t="s">
        <v>85</v>
      </c>
      <c r="L5" s="105" t="s">
        <v>24</v>
      </c>
    </row>
    <row r="6" spans="1:20" s="26" customFormat="1" thickBot="1" x14ac:dyDescent="0.4">
      <c r="A6" s="10"/>
      <c r="B6" s="10"/>
      <c r="C6" s="116"/>
      <c r="D6" s="117"/>
      <c r="E6" s="108"/>
      <c r="F6" s="118"/>
      <c r="G6" s="118"/>
      <c r="H6" s="118"/>
      <c r="I6" s="13"/>
      <c r="J6" s="13"/>
      <c r="K6" s="190" t="s">
        <v>86</v>
      </c>
      <c r="L6" s="105"/>
      <c r="M6" s="10"/>
      <c r="N6" s="10"/>
      <c r="O6" s="10"/>
      <c r="P6" s="10"/>
      <c r="Q6" s="10"/>
      <c r="R6" s="10"/>
      <c r="S6" s="10"/>
      <c r="T6" s="10"/>
    </row>
    <row r="7" spans="1:20" s="26" customFormat="1" thickBot="1" x14ac:dyDescent="0.4">
      <c r="A7" s="10"/>
      <c r="B7" s="10"/>
      <c r="C7" s="106" t="s">
        <v>84</v>
      </c>
      <c r="D7" s="120" t="s">
        <v>100</v>
      </c>
      <c r="E7" s="108"/>
      <c r="F7" s="119"/>
      <c r="G7" s="119"/>
      <c r="H7" s="119"/>
      <c r="I7" s="178"/>
      <c r="J7" s="178"/>
      <c r="K7" s="187" t="s">
        <v>87</v>
      </c>
      <c r="L7" s="10"/>
      <c r="M7" s="10"/>
      <c r="N7" s="10"/>
      <c r="O7" s="10"/>
      <c r="P7" s="10"/>
      <c r="Q7" s="10"/>
      <c r="R7" s="10"/>
      <c r="S7" s="10"/>
      <c r="T7" s="10"/>
    </row>
    <row r="8" spans="1:20" s="26" customFormat="1" ht="17" thickBot="1" x14ac:dyDescent="0.5">
      <c r="A8" s="10"/>
      <c r="B8" s="10"/>
      <c r="C8" s="106" t="s">
        <v>16</v>
      </c>
      <c r="D8" s="121" t="s">
        <v>17</v>
      </c>
      <c r="E8" s="122"/>
      <c r="F8" s="119"/>
      <c r="G8" s="215" t="s">
        <v>33</v>
      </c>
      <c r="H8" s="216"/>
      <c r="I8" s="216"/>
      <c r="J8" s="178"/>
      <c r="K8" s="187" t="s">
        <v>88</v>
      </c>
      <c r="L8" s="10"/>
      <c r="M8" s="10"/>
      <c r="N8" s="10"/>
      <c r="O8" s="10"/>
      <c r="P8" s="10"/>
      <c r="Q8" s="10"/>
      <c r="R8" s="10"/>
      <c r="S8" s="10"/>
      <c r="T8" s="10"/>
    </row>
    <row r="9" spans="1:20" s="26" customFormat="1" ht="16" thickBot="1" x14ac:dyDescent="0.4">
      <c r="A9" s="10"/>
      <c r="B9" s="10"/>
      <c r="C9" s="106" t="s">
        <v>46</v>
      </c>
      <c r="D9" s="182">
        <v>10</v>
      </c>
      <c r="E9" s="122"/>
      <c r="F9" s="119"/>
      <c r="G9" s="241" t="s">
        <v>125</v>
      </c>
      <c r="H9" s="242"/>
      <c r="I9" s="243"/>
      <c r="J9" s="178"/>
      <c r="K9" s="187" t="s">
        <v>89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s="26" customFormat="1" ht="16" customHeight="1" thickBot="1" x14ac:dyDescent="0.4">
      <c r="A10" s="10"/>
      <c r="B10" s="10"/>
      <c r="C10" s="106" t="s">
        <v>18</v>
      </c>
      <c r="D10" s="123">
        <v>184400</v>
      </c>
      <c r="E10" s="122"/>
      <c r="F10" s="124"/>
      <c r="G10" s="218" t="s">
        <v>127</v>
      </c>
      <c r="H10" s="219"/>
      <c r="I10" s="220"/>
      <c r="J10" s="178"/>
      <c r="K10" s="187" t="s">
        <v>90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s="26" customFormat="1" ht="16" thickBot="1" x14ac:dyDescent="0.4">
      <c r="A11" s="10"/>
      <c r="B11" s="10"/>
      <c r="C11" s="106" t="s">
        <v>19</v>
      </c>
      <c r="D11" s="123">
        <v>180000</v>
      </c>
      <c r="E11" s="122"/>
      <c r="F11" s="124"/>
      <c r="G11" s="221" t="s">
        <v>126</v>
      </c>
      <c r="H11" s="222"/>
      <c r="I11" s="223"/>
      <c r="J11" s="178"/>
      <c r="K11" s="187" t="s">
        <v>91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s="26" customFormat="1" ht="16" thickBot="1" x14ac:dyDescent="0.4">
      <c r="A12" s="10"/>
      <c r="B12" s="10"/>
      <c r="C12" s="106" t="s">
        <v>20</v>
      </c>
      <c r="D12" s="110">
        <v>4.0000000000000001E-3</v>
      </c>
      <c r="E12" s="122"/>
      <c r="F12" s="124"/>
      <c r="G12" s="221" t="s">
        <v>128</v>
      </c>
      <c r="H12" s="222"/>
      <c r="I12" s="223"/>
      <c r="J12" s="178"/>
      <c r="K12" s="187" t="s">
        <v>92</v>
      </c>
      <c r="L12" s="10"/>
      <c r="M12" s="10"/>
      <c r="N12" s="10"/>
      <c r="O12" s="10"/>
      <c r="P12" s="10"/>
      <c r="Q12" s="10"/>
      <c r="R12" s="10"/>
      <c r="S12" s="10"/>
      <c r="T12" s="10"/>
    </row>
    <row r="13" spans="1:20" s="26" customFormat="1" ht="16" thickBot="1" x14ac:dyDescent="0.4">
      <c r="A13" s="10"/>
      <c r="B13" s="10"/>
      <c r="C13" s="113" t="s">
        <v>60</v>
      </c>
      <c r="D13" s="125">
        <f>D12*D10</f>
        <v>737.6</v>
      </c>
      <c r="E13" s="126" t="str">
        <f>F5</f>
        <v>USD</v>
      </c>
      <c r="F13" s="124"/>
      <c r="G13" s="221"/>
      <c r="H13" s="222"/>
      <c r="I13" s="223"/>
      <c r="J13" s="178"/>
      <c r="K13" s="187" t="s">
        <v>93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s="26" customFormat="1" ht="16" customHeight="1" thickBot="1" x14ac:dyDescent="0.4">
      <c r="A14" s="10"/>
      <c r="B14" s="10"/>
      <c r="C14" s="113" t="s">
        <v>61</v>
      </c>
      <c r="D14" s="125">
        <f>D13*D9</f>
        <v>7376</v>
      </c>
      <c r="E14" s="108"/>
      <c r="F14" s="124"/>
      <c r="G14" s="218" t="s">
        <v>67</v>
      </c>
      <c r="H14" s="219"/>
      <c r="I14" s="220"/>
      <c r="J14" s="178"/>
      <c r="K14" s="187" t="s">
        <v>94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s="26" customFormat="1" ht="16" thickBot="1" x14ac:dyDescent="0.4">
      <c r="A15" s="10"/>
      <c r="B15" s="10"/>
      <c r="C15" s="113" t="s">
        <v>57</v>
      </c>
      <c r="D15" s="127">
        <f>D14*H5</f>
        <v>116172</v>
      </c>
      <c r="E15" s="108"/>
      <c r="F15" s="124"/>
      <c r="G15" s="238"/>
      <c r="H15" s="239"/>
      <c r="I15" s="240"/>
      <c r="J15" s="178"/>
      <c r="K15" s="187" t="s">
        <v>95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s="26" customFormat="1" ht="16" thickBot="1" x14ac:dyDescent="0.4">
      <c r="A16" s="10"/>
      <c r="B16" s="10"/>
      <c r="C16" s="113" t="s">
        <v>5</v>
      </c>
      <c r="D16" s="128">
        <f>ABS(D10-D11)</f>
        <v>4400</v>
      </c>
      <c r="E16" s="108"/>
      <c r="F16" s="124"/>
      <c r="G16" s="238"/>
      <c r="H16" s="239"/>
      <c r="I16" s="240"/>
      <c r="J16" s="178"/>
      <c r="K16" s="187" t="s">
        <v>96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4" s="26" customFormat="1" ht="16" thickBot="1" x14ac:dyDescent="0.4">
      <c r="A17" s="10"/>
      <c r="B17" s="10"/>
      <c r="C17" s="113" t="s">
        <v>29</v>
      </c>
      <c r="D17" s="128">
        <f>D16*H5</f>
        <v>69300</v>
      </c>
      <c r="E17" s="108"/>
      <c r="F17" s="124"/>
      <c r="G17" s="235"/>
      <c r="H17" s="236"/>
      <c r="I17" s="237"/>
      <c r="J17" s="178"/>
      <c r="K17" s="187" t="s">
        <v>97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4" s="26" customFormat="1" thickBot="1" x14ac:dyDescent="0.4">
      <c r="A18" s="10"/>
      <c r="B18" s="10"/>
      <c r="C18" s="129" t="s">
        <v>58</v>
      </c>
      <c r="D18" s="130">
        <f>ABS(D5/D17)</f>
        <v>1.4430014430014431</v>
      </c>
      <c r="E18" s="131">
        <f>D18*1000</f>
        <v>1443.001443001443</v>
      </c>
      <c r="F18" s="124"/>
      <c r="G18" s="124"/>
      <c r="H18" s="119"/>
      <c r="I18" s="178"/>
      <c r="J18" s="178"/>
      <c r="K18" s="187" t="s">
        <v>98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4" s="26" customFormat="1" ht="21.5" customHeight="1" thickBot="1" x14ac:dyDescent="0.4">
      <c r="A19" s="10"/>
      <c r="B19" s="10"/>
      <c r="C19" s="132" t="s">
        <v>59</v>
      </c>
      <c r="D19" s="133">
        <f>ROUNDDOWN(D18/100,2)</f>
        <v>0.01</v>
      </c>
      <c r="E19" s="134"/>
      <c r="F19" s="124"/>
      <c r="G19" s="124"/>
      <c r="H19" s="119"/>
      <c r="I19" s="178"/>
      <c r="J19" s="178"/>
      <c r="K19" s="187" t="s">
        <v>99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4" s="26" customFormat="1" ht="20" customHeight="1" thickBot="1" x14ac:dyDescent="0.4">
      <c r="A20" s="10"/>
      <c r="B20" s="10"/>
      <c r="C20" s="135" t="s">
        <v>32</v>
      </c>
      <c r="D20" s="136">
        <f>((D15/D9)*D18)</f>
        <v>16763.636363636364</v>
      </c>
      <c r="E20" s="137"/>
      <c r="F20" s="138"/>
      <c r="G20" s="138"/>
      <c r="H20" s="138"/>
      <c r="I20" s="10"/>
      <c r="J20" s="10"/>
      <c r="K20" s="18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48.75" customHeight="1" thickBot="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18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3.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35.2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3.5" hidden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3.5" hidden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3.5" hidden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3.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3.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3.5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3.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3.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3.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3.5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3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3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3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3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3.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3.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3.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3.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3.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3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3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3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3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3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3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3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3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3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3.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3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3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3.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3.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3.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3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3.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3.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3.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3.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3">
      <c r="A63" s="9"/>
      <c r="B63" s="9"/>
      <c r="C63" s="9"/>
      <c r="D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3">
      <c r="A64" s="9"/>
      <c r="B64" s="9"/>
      <c r="C64" s="9"/>
      <c r="D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3">
      <c r="A65" s="9"/>
      <c r="B65" s="9"/>
      <c r="C65" s="9"/>
      <c r="D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3">
      <c r="A66" s="9"/>
      <c r="B66" s="9"/>
      <c r="C66" s="9"/>
      <c r="D66" s="9"/>
      <c r="F66" s="9"/>
    </row>
    <row r="67" spans="1:24" x14ac:dyDescent="0.3">
      <c r="A67" s="9"/>
      <c r="B67" s="9"/>
      <c r="C67" s="9"/>
      <c r="D67" s="9"/>
      <c r="F67" s="9"/>
    </row>
    <row r="68" spans="1:24" x14ac:dyDescent="0.3">
      <c r="C68" s="9"/>
      <c r="D68" s="9"/>
    </row>
    <row r="69" spans="1:24" x14ac:dyDescent="0.3">
      <c r="C69" s="9"/>
      <c r="D69" s="9"/>
    </row>
    <row r="70" spans="1:24" x14ac:dyDescent="0.3">
      <c r="C70" s="9"/>
      <c r="D70" s="9"/>
    </row>
    <row r="71" spans="1:24" x14ac:dyDescent="0.3">
      <c r="C71" s="9"/>
      <c r="D71" s="9"/>
    </row>
    <row r="72" spans="1:24" x14ac:dyDescent="0.3">
      <c r="C72" s="9"/>
      <c r="D72" s="9"/>
    </row>
    <row r="73" spans="1:24" x14ac:dyDescent="0.3">
      <c r="C73" s="46"/>
    </row>
    <row r="74" spans="1:24" x14ac:dyDescent="0.3">
      <c r="C74" s="48"/>
      <c r="D74" s="49"/>
    </row>
    <row r="75" spans="1:24" x14ac:dyDescent="0.3">
      <c r="C75" s="50"/>
      <c r="D75" s="51"/>
      <c r="F75" s="44"/>
    </row>
    <row r="76" spans="1:24" ht="15.5" thickBot="1" x14ac:dyDescent="0.35">
      <c r="C76" s="52"/>
      <c r="D76" s="53"/>
      <c r="F76" s="44"/>
    </row>
    <row r="77" spans="1:24" ht="15.5" thickBot="1" x14ac:dyDescent="0.35">
      <c r="F77" s="44"/>
    </row>
    <row r="78" spans="1:24" x14ac:dyDescent="0.3">
      <c r="C78" s="54"/>
      <c r="D78" s="55"/>
      <c r="F78" s="44"/>
    </row>
    <row r="79" spans="1:24" x14ac:dyDescent="0.3">
      <c r="C79" s="56"/>
      <c r="D79" s="57"/>
      <c r="F79" s="44"/>
    </row>
    <row r="80" spans="1:24" x14ac:dyDescent="0.3">
      <c r="C80" s="56"/>
      <c r="D80" s="57"/>
      <c r="F80" s="44"/>
    </row>
    <row r="81" spans="3:6" x14ac:dyDescent="0.3">
      <c r="C81" s="56"/>
      <c r="D81" s="57"/>
      <c r="F81" s="44"/>
    </row>
    <row r="82" spans="3:6" x14ac:dyDescent="0.3">
      <c r="C82" s="50"/>
      <c r="D82" s="51"/>
    </row>
  </sheetData>
  <sheetProtection algorithmName="SHA-512" hashValue="PIJ5RK3ZTkvjj7Fct67FfhTtvMpOtEX+dv3U9Zm0kd8hoe5k0UUhGgcdU2Q9yr+wMVxUf0TW+BEOoBny8HsxNg==" saltValue="gkg823CX7TqrbdNVD6tRsg==" spinCount="100000" sheet="1" objects="1" scenarios="1"/>
  <mergeCells count="11">
    <mergeCell ref="F3:H3"/>
    <mergeCell ref="G17:I17"/>
    <mergeCell ref="G15:I15"/>
    <mergeCell ref="G14:I14"/>
    <mergeCell ref="G13:I13"/>
    <mergeCell ref="G12:I12"/>
    <mergeCell ref="G11:I11"/>
    <mergeCell ref="G10:I10"/>
    <mergeCell ref="G9:I9"/>
    <mergeCell ref="G8:I8"/>
    <mergeCell ref="G16:I16"/>
  </mergeCells>
  <conditionalFormatting sqref="E4">
    <cfRule type="containsText" dxfId="1" priority="1" operator="containsText" text="max">
      <formula>NOT(ISERROR(SEARCH("max",E4)))</formula>
    </cfRule>
  </conditionalFormatting>
  <dataValidations disablePrompts="1" count="2">
    <dataValidation type="list" allowBlank="1" showInputMessage="1" showErrorMessage="1" sqref="D8" xr:uid="{529FD079-FB66-43BA-B8D7-345B9B35D32E}">
      <formula1>$L$4:$L$5</formula1>
    </dataValidation>
    <dataValidation type="list" allowBlank="1" showInputMessage="1" showErrorMessage="1" sqref="D7" xr:uid="{F5C717D9-DF1F-4B30-AC40-E251E84ED9A6}">
      <formula1>$K$5:$K$21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4465-1FFC-4D4F-9DA1-D1CA8546F2BE}">
  <dimension ref="A1:W82"/>
  <sheetViews>
    <sheetView zoomScaleNormal="100" workbookViewId="0">
      <selection activeCell="J4" sqref="J4"/>
    </sheetView>
  </sheetViews>
  <sheetFormatPr defaultColWidth="9.08984375" defaultRowHeight="15" x14ac:dyDescent="0.3"/>
  <cols>
    <col min="1" max="1" width="4.1796875" style="44" customWidth="1"/>
    <col min="2" max="2" width="2" style="44" customWidth="1"/>
    <col min="3" max="3" width="52.90625" style="45" customWidth="1"/>
    <col min="4" max="4" width="23.1796875" style="47" customWidth="1"/>
    <col min="5" max="5" width="12.453125" style="45" customWidth="1"/>
    <col min="6" max="6" width="6.81640625" style="45" customWidth="1"/>
    <col min="7" max="7" width="7.453125" style="44" bestFit="1" customWidth="1"/>
    <col min="8" max="8" width="11.54296875" style="44" bestFit="1" customWidth="1"/>
    <col min="9" max="9" width="13.36328125" style="44" customWidth="1"/>
    <col min="10" max="10" width="20.453125" style="44" customWidth="1"/>
    <col min="11" max="16384" width="9.08984375" style="44"/>
  </cols>
  <sheetData>
    <row r="1" spans="1:19" s="1" customFormat="1" ht="97" customHeight="1" x14ac:dyDescent="0.3">
      <c r="C1" s="2"/>
      <c r="D1" s="3"/>
      <c r="E1" s="2"/>
      <c r="F1" s="2"/>
    </row>
    <row r="2" spans="1:19" s="9" customFormat="1" ht="49.5" customHeight="1" thickBot="1" x14ac:dyDescent="1.1000000000000001">
      <c r="A2" s="4"/>
      <c r="B2" s="4"/>
      <c r="C2" s="5"/>
      <c r="D2" s="6"/>
      <c r="E2" s="7"/>
      <c r="F2" s="8"/>
    </row>
    <row r="3" spans="1:19" s="10" customFormat="1" thickBot="1" x14ac:dyDescent="0.4">
      <c r="C3" s="106" t="s">
        <v>8</v>
      </c>
      <c r="D3" s="107">
        <v>3000000</v>
      </c>
      <c r="E3" s="108"/>
      <c r="F3" s="234" t="s">
        <v>56</v>
      </c>
      <c r="G3" s="234"/>
      <c r="H3" s="234"/>
    </row>
    <row r="4" spans="1:19" s="10" customFormat="1" thickBot="1" x14ac:dyDescent="0.4">
      <c r="C4" s="109" t="s">
        <v>9</v>
      </c>
      <c r="D4" s="110">
        <v>0.02</v>
      </c>
      <c r="E4" s="111"/>
      <c r="F4" s="112" t="s">
        <v>37</v>
      </c>
      <c r="G4" s="112" t="s">
        <v>38</v>
      </c>
      <c r="H4" s="112"/>
      <c r="J4" s="105"/>
      <c r="K4" s="105" t="s">
        <v>17</v>
      </c>
    </row>
    <row r="5" spans="1:19" s="10" customFormat="1" thickBot="1" x14ac:dyDescent="0.4">
      <c r="C5" s="113" t="s">
        <v>11</v>
      </c>
      <c r="D5" s="114">
        <f>D3*D4</f>
        <v>60000</v>
      </c>
      <c r="E5" s="108"/>
      <c r="F5" s="139" t="s">
        <v>15</v>
      </c>
      <c r="G5" s="139" t="s">
        <v>36</v>
      </c>
      <c r="H5" s="115">
        <v>15.75</v>
      </c>
      <c r="J5" s="105"/>
      <c r="K5" s="105" t="s">
        <v>24</v>
      </c>
    </row>
    <row r="6" spans="1:19" s="26" customFormat="1" ht="8.5" customHeight="1" thickBot="1" x14ac:dyDescent="0.4">
      <c r="A6" s="10"/>
      <c r="B6" s="10"/>
      <c r="C6" s="116"/>
      <c r="D6" s="117"/>
      <c r="E6" s="108"/>
      <c r="F6" s="118"/>
      <c r="G6" s="118"/>
      <c r="H6" s="118"/>
      <c r="I6" s="13"/>
      <c r="J6" s="183"/>
      <c r="K6" s="105"/>
      <c r="L6" s="10"/>
      <c r="M6" s="10"/>
      <c r="N6" s="10"/>
      <c r="O6" s="10"/>
      <c r="P6" s="10"/>
      <c r="Q6" s="10"/>
      <c r="R6" s="10"/>
      <c r="S6" s="10"/>
    </row>
    <row r="7" spans="1:19" s="26" customFormat="1" thickBot="1" x14ac:dyDescent="0.4">
      <c r="A7" s="10"/>
      <c r="B7" s="10"/>
      <c r="C7" s="106" t="s">
        <v>83</v>
      </c>
      <c r="D7" s="120" t="s">
        <v>26</v>
      </c>
      <c r="E7" s="108"/>
      <c r="F7" s="119"/>
      <c r="G7" s="119"/>
      <c r="H7" s="119"/>
      <c r="I7" s="178"/>
      <c r="J7" s="179"/>
      <c r="K7" s="10"/>
      <c r="L7" s="10"/>
      <c r="M7" s="10"/>
      <c r="N7" s="10"/>
      <c r="O7" s="10"/>
      <c r="P7" s="10"/>
      <c r="Q7" s="10"/>
      <c r="R7" s="10"/>
      <c r="S7" s="10"/>
    </row>
    <row r="8" spans="1:19" s="26" customFormat="1" ht="17" thickBot="1" x14ac:dyDescent="0.5">
      <c r="A8" s="10"/>
      <c r="B8" s="10"/>
      <c r="C8" s="106" t="s">
        <v>16</v>
      </c>
      <c r="D8" s="121" t="s">
        <v>17</v>
      </c>
      <c r="E8" s="122"/>
      <c r="F8" s="119"/>
      <c r="G8" s="215" t="s">
        <v>33</v>
      </c>
      <c r="H8" s="216"/>
      <c r="I8" s="216"/>
      <c r="J8" s="217"/>
      <c r="K8" s="10"/>
      <c r="L8" s="10"/>
      <c r="M8" s="10"/>
      <c r="N8" s="10"/>
      <c r="O8" s="10"/>
      <c r="P8" s="10"/>
      <c r="Q8" s="10"/>
      <c r="R8" s="10"/>
      <c r="S8" s="10"/>
    </row>
    <row r="9" spans="1:19" s="26" customFormat="1" ht="16" thickBot="1" x14ac:dyDescent="0.4">
      <c r="A9" s="10"/>
      <c r="B9" s="10"/>
      <c r="C9" s="106" t="s">
        <v>46</v>
      </c>
      <c r="D9" s="182">
        <v>1</v>
      </c>
      <c r="E9" s="122"/>
      <c r="F9" s="119"/>
      <c r="G9" s="194" t="s">
        <v>79</v>
      </c>
      <c r="H9" s="195"/>
      <c r="I9" s="195"/>
      <c r="J9" s="196"/>
      <c r="K9" s="10"/>
      <c r="L9" s="10"/>
      <c r="M9" s="10"/>
      <c r="N9" s="10"/>
      <c r="O9" s="10"/>
      <c r="P9" s="10"/>
      <c r="Q9" s="10"/>
      <c r="R9" s="10"/>
      <c r="S9" s="10"/>
    </row>
    <row r="10" spans="1:19" s="26" customFormat="1" ht="16" thickBot="1" x14ac:dyDescent="0.4">
      <c r="A10" s="10"/>
      <c r="B10" s="10"/>
      <c r="C10" s="106" t="s">
        <v>18</v>
      </c>
      <c r="D10" s="123">
        <v>14312</v>
      </c>
      <c r="E10" s="122"/>
      <c r="F10" s="124"/>
      <c r="G10" s="218" t="s">
        <v>68</v>
      </c>
      <c r="H10" s="219"/>
      <c r="I10" s="219"/>
      <c r="J10" s="22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26" customFormat="1" ht="16" thickBot="1" x14ac:dyDescent="0.4">
      <c r="A11" s="10"/>
      <c r="B11" s="10"/>
      <c r="C11" s="106" t="s">
        <v>19</v>
      </c>
      <c r="D11" s="123">
        <v>12630</v>
      </c>
      <c r="E11" s="122"/>
      <c r="F11" s="124"/>
      <c r="G11" s="221" t="s">
        <v>80</v>
      </c>
      <c r="H11" s="222"/>
      <c r="I11" s="222"/>
      <c r="J11" s="223"/>
      <c r="K11" s="10"/>
      <c r="L11" s="10"/>
      <c r="M11" s="10"/>
      <c r="N11" s="10"/>
      <c r="O11" s="10"/>
      <c r="P11" s="10"/>
      <c r="Q11" s="10"/>
      <c r="R11" s="10"/>
      <c r="S11" s="10"/>
    </row>
    <row r="12" spans="1:19" s="26" customFormat="1" ht="16" thickBot="1" x14ac:dyDescent="0.4">
      <c r="A12" s="10"/>
      <c r="B12" s="10"/>
      <c r="C12" s="106" t="s">
        <v>20</v>
      </c>
      <c r="D12" s="110">
        <v>0.05</v>
      </c>
      <c r="E12" s="122"/>
      <c r="F12" s="124"/>
      <c r="G12" s="197" t="s">
        <v>81</v>
      </c>
      <c r="H12" s="198"/>
      <c r="I12" s="198"/>
      <c r="J12" s="199"/>
      <c r="K12" s="10"/>
      <c r="L12" s="10"/>
      <c r="M12" s="10"/>
      <c r="N12" s="10"/>
      <c r="O12" s="10"/>
      <c r="P12" s="10"/>
      <c r="Q12" s="10"/>
      <c r="R12" s="10"/>
      <c r="S12" s="10"/>
    </row>
    <row r="13" spans="1:19" s="26" customFormat="1" ht="16" thickBot="1" x14ac:dyDescent="0.4">
      <c r="A13" s="10"/>
      <c r="B13" s="10"/>
      <c r="C13" s="113" t="s">
        <v>60</v>
      </c>
      <c r="D13" s="125">
        <f>D12*D10</f>
        <v>715.6</v>
      </c>
      <c r="E13" s="126" t="str">
        <f>F5</f>
        <v>USD</v>
      </c>
      <c r="F13" s="124"/>
      <c r="G13" s="209"/>
      <c r="H13" s="210"/>
      <c r="I13" s="210"/>
      <c r="J13" s="211"/>
      <c r="K13" s="10"/>
      <c r="L13" s="10"/>
      <c r="M13" s="10"/>
      <c r="N13" s="10"/>
      <c r="O13" s="10"/>
      <c r="P13" s="10"/>
      <c r="Q13" s="10"/>
      <c r="R13" s="10"/>
      <c r="S13" s="10"/>
    </row>
    <row r="14" spans="1:19" s="26" customFormat="1" ht="16" thickBot="1" x14ac:dyDescent="0.4">
      <c r="A14" s="10"/>
      <c r="B14" s="10"/>
      <c r="C14" s="113" t="s">
        <v>61</v>
      </c>
      <c r="D14" s="125">
        <f>D13*D9</f>
        <v>715.6</v>
      </c>
      <c r="E14" s="108"/>
      <c r="F14" s="124"/>
      <c r="G14" s="209"/>
      <c r="H14" s="210"/>
      <c r="I14" s="210"/>
      <c r="J14" s="211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26" customFormat="1" ht="16" thickBot="1" x14ac:dyDescent="0.4">
      <c r="A15" s="10"/>
      <c r="B15" s="10"/>
      <c r="C15" s="113" t="s">
        <v>57</v>
      </c>
      <c r="D15" s="127">
        <f>D14*H5</f>
        <v>11270.7</v>
      </c>
      <c r="E15" s="108"/>
      <c r="F15" s="124"/>
      <c r="G15" s="209"/>
      <c r="H15" s="210"/>
      <c r="I15" s="210"/>
      <c r="J15" s="211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26" customFormat="1" ht="16" thickBot="1" x14ac:dyDescent="0.4">
      <c r="A16" s="10"/>
      <c r="B16" s="10"/>
      <c r="C16" s="113" t="s">
        <v>5</v>
      </c>
      <c r="D16" s="128">
        <f>ABS(D10-D11)</f>
        <v>1682</v>
      </c>
      <c r="E16" s="108"/>
      <c r="F16" s="124"/>
      <c r="G16" s="206"/>
      <c r="H16" s="207"/>
      <c r="I16" s="207"/>
      <c r="J16" s="208"/>
      <c r="K16" s="10"/>
      <c r="L16" s="10"/>
      <c r="M16" s="10"/>
      <c r="N16" s="10"/>
      <c r="O16" s="10"/>
      <c r="P16" s="10"/>
      <c r="Q16" s="10"/>
      <c r="R16" s="10"/>
      <c r="S16" s="10"/>
    </row>
    <row r="17" spans="1:23" s="26" customFormat="1" thickBot="1" x14ac:dyDescent="0.4">
      <c r="A17" s="10"/>
      <c r="B17" s="10"/>
      <c r="C17" s="113" t="s">
        <v>29</v>
      </c>
      <c r="D17" s="128">
        <f>D16*H5</f>
        <v>26491.5</v>
      </c>
      <c r="E17" s="108"/>
      <c r="F17" s="124"/>
      <c r="G17" s="124"/>
      <c r="H17" s="119"/>
      <c r="I17" s="178"/>
      <c r="J17" s="179"/>
      <c r="K17" s="10"/>
      <c r="L17" s="10"/>
      <c r="M17" s="10"/>
      <c r="N17" s="10"/>
      <c r="O17" s="10"/>
      <c r="P17" s="10"/>
      <c r="Q17" s="10"/>
      <c r="R17" s="10"/>
      <c r="S17" s="10"/>
    </row>
    <row r="18" spans="1:23" s="26" customFormat="1" thickBot="1" x14ac:dyDescent="0.4">
      <c r="A18" s="10"/>
      <c r="B18" s="10"/>
      <c r="C18" s="129" t="s">
        <v>58</v>
      </c>
      <c r="D18" s="130">
        <f>ABS(D5/D17)</f>
        <v>2.2648774135099936</v>
      </c>
      <c r="E18" s="131">
        <f>D18*1000</f>
        <v>2264.8774135099934</v>
      </c>
      <c r="F18" s="124"/>
      <c r="G18" s="124"/>
      <c r="H18" s="119"/>
      <c r="I18" s="178"/>
      <c r="J18" s="179"/>
      <c r="K18" s="10"/>
      <c r="L18" s="10"/>
      <c r="M18" s="10"/>
      <c r="N18" s="10"/>
      <c r="O18" s="10"/>
      <c r="P18" s="10"/>
      <c r="Q18" s="10"/>
      <c r="R18" s="10"/>
      <c r="S18" s="10"/>
    </row>
    <row r="19" spans="1:23" s="26" customFormat="1" ht="21.5" customHeight="1" thickBot="1" x14ac:dyDescent="0.4">
      <c r="A19" s="10"/>
      <c r="B19" s="10"/>
      <c r="C19" s="132" t="s">
        <v>59</v>
      </c>
      <c r="D19" s="133">
        <f>ROUNDDOWN(D18/100,2)</f>
        <v>0.02</v>
      </c>
      <c r="E19" s="134"/>
      <c r="F19" s="124"/>
      <c r="G19" s="124"/>
      <c r="H19" s="119"/>
      <c r="I19" s="178"/>
      <c r="J19" s="179"/>
      <c r="K19" s="10"/>
      <c r="L19" s="10"/>
      <c r="M19" s="10"/>
      <c r="N19" s="10"/>
      <c r="O19" s="10"/>
      <c r="P19" s="10"/>
      <c r="Q19" s="10"/>
      <c r="R19" s="10"/>
      <c r="S19" s="10"/>
    </row>
    <row r="20" spans="1:23" s="26" customFormat="1" ht="20" customHeight="1" thickBot="1" x14ac:dyDescent="0.4">
      <c r="A20" s="10"/>
      <c r="B20" s="10"/>
      <c r="C20" s="135" t="s">
        <v>32</v>
      </c>
      <c r="D20" s="136">
        <f>((D15/D9)*D18)</f>
        <v>25526.753864447088</v>
      </c>
      <c r="E20" s="137"/>
      <c r="F20" s="138"/>
      <c r="G20" s="138"/>
      <c r="H20" s="13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48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3.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5.2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3.5" hidden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3.5" hidden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3.5" hidden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3.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3.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3.5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3.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3.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3.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3.5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3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3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3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3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3.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3.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3.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3.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3.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3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3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3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3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3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3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3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3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3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3.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3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3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3.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3.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3.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3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3.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3.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3.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3.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x14ac:dyDescent="0.3">
      <c r="A63" s="9"/>
      <c r="B63" s="9"/>
      <c r="C63" s="9"/>
      <c r="D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x14ac:dyDescent="0.3">
      <c r="A64" s="9"/>
      <c r="B64" s="9"/>
      <c r="C64" s="9"/>
      <c r="D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x14ac:dyDescent="0.3">
      <c r="A65" s="9"/>
      <c r="B65" s="9"/>
      <c r="C65" s="9"/>
      <c r="D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x14ac:dyDescent="0.3">
      <c r="A66" s="9"/>
      <c r="B66" s="9"/>
      <c r="C66" s="9"/>
      <c r="D66" s="9"/>
      <c r="F66" s="9"/>
    </row>
    <row r="67" spans="1:23" x14ac:dyDescent="0.3">
      <c r="A67" s="9"/>
      <c r="B67" s="9"/>
      <c r="C67" s="9"/>
      <c r="D67" s="9"/>
      <c r="F67" s="9"/>
    </row>
    <row r="68" spans="1:23" x14ac:dyDescent="0.3">
      <c r="C68" s="9"/>
      <c r="D68" s="9"/>
    </row>
    <row r="69" spans="1:23" x14ac:dyDescent="0.3">
      <c r="C69" s="9"/>
      <c r="D69" s="9"/>
    </row>
    <row r="70" spans="1:23" x14ac:dyDescent="0.3">
      <c r="C70" s="9"/>
      <c r="D70" s="9"/>
    </row>
    <row r="71" spans="1:23" x14ac:dyDescent="0.3">
      <c r="C71" s="9"/>
      <c r="D71" s="9"/>
    </row>
    <row r="72" spans="1:23" x14ac:dyDescent="0.3">
      <c r="C72" s="9"/>
      <c r="D72" s="9"/>
    </row>
    <row r="73" spans="1:23" x14ac:dyDescent="0.3">
      <c r="C73" s="46"/>
    </row>
    <row r="74" spans="1:23" x14ac:dyDescent="0.3">
      <c r="C74" s="48"/>
      <c r="D74" s="49"/>
    </row>
    <row r="75" spans="1:23" x14ac:dyDescent="0.3">
      <c r="C75" s="50"/>
      <c r="D75" s="51"/>
      <c r="F75" s="44"/>
    </row>
    <row r="76" spans="1:23" ht="15.5" thickBot="1" x14ac:dyDescent="0.35">
      <c r="C76" s="52"/>
      <c r="D76" s="53"/>
      <c r="F76" s="44"/>
    </row>
    <row r="77" spans="1:23" ht="15.5" thickBot="1" x14ac:dyDescent="0.35">
      <c r="F77" s="44"/>
    </row>
    <row r="78" spans="1:23" x14ac:dyDescent="0.3">
      <c r="C78" s="54"/>
      <c r="D78" s="55"/>
      <c r="F78" s="44"/>
    </row>
    <row r="79" spans="1:23" x14ac:dyDescent="0.3">
      <c r="C79" s="56"/>
      <c r="D79" s="57"/>
      <c r="F79" s="44"/>
    </row>
    <row r="80" spans="1:23" x14ac:dyDescent="0.3">
      <c r="C80" s="56"/>
      <c r="D80" s="57"/>
      <c r="F80" s="44"/>
    </row>
    <row r="81" spans="3:6" x14ac:dyDescent="0.3">
      <c r="C81" s="56"/>
      <c r="D81" s="57"/>
      <c r="F81" s="44"/>
    </row>
    <row r="82" spans="3:6" x14ac:dyDescent="0.3">
      <c r="C82" s="50"/>
      <c r="D82" s="51"/>
    </row>
  </sheetData>
  <sheetProtection algorithmName="SHA-512" hashValue="8vZVl1Ux7wTY3TYFK/uYS9u0x2ATaLrLAXR91WSChJYIKIhXub+fXioxGERZCCZ/Z+NHTODDBSIWyDK1xfXlJg==" saltValue="Hudt4U04fmsq8xnDHGnKjw==" spinCount="100000" sheet="1" objects="1" scenarios="1"/>
  <mergeCells count="8">
    <mergeCell ref="F3:H3"/>
    <mergeCell ref="G8:J8"/>
    <mergeCell ref="G10:J10"/>
    <mergeCell ref="G11:J11"/>
    <mergeCell ref="G16:J16"/>
    <mergeCell ref="G15:J15"/>
    <mergeCell ref="G14:J14"/>
    <mergeCell ref="G13:J13"/>
  </mergeCells>
  <conditionalFormatting sqref="E4">
    <cfRule type="containsText" dxfId="0" priority="1" operator="containsText" text="max">
      <formula>NOT(ISERROR(SEARCH("max",E4)))</formula>
    </cfRule>
  </conditionalFormatting>
  <dataValidations count="1">
    <dataValidation type="list" allowBlank="1" showInputMessage="1" showErrorMessage="1" sqref="D8" xr:uid="{A5C41605-E39F-4E6C-93DA-62B908618A2A}">
      <formula1>$K$4:$K$5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MATI Trader JSE &amp; ALMI CFDs</vt:lpstr>
      <vt:lpstr>MATI Trader Int. Shares CFDs</vt:lpstr>
      <vt:lpstr>MATI Trader Ind, Comm, Cry CFDs</vt:lpstr>
      <vt:lpstr>MATI Trader Forex</vt:lpstr>
      <vt:lpstr>Forex QuickTrade</vt:lpstr>
      <vt:lpstr>QuickTrade Indices Commodities</vt:lpstr>
      <vt:lpstr>QuickTrade Int.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Olevano</dc:creator>
  <cp:keywords>CFD money management calculator and Trade Record</cp:keywords>
  <cp:lastModifiedBy>Timon Rossolimos</cp:lastModifiedBy>
  <cp:lastPrinted>2011-02-28T08:13:06Z</cp:lastPrinted>
  <dcterms:created xsi:type="dcterms:W3CDTF">2007-02-19T10:19:48Z</dcterms:created>
  <dcterms:modified xsi:type="dcterms:W3CDTF">2022-05-26T13:52:04Z</dcterms:modified>
</cp:coreProperties>
</file>